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tomaskova_lenka\Desktop\Nová složka\"/>
    </mc:Choice>
  </mc:AlternateContent>
  <bookViews>
    <workbookView xWindow="240" yWindow="120" windowWidth="14940" windowHeight="9225"/>
  </bookViews>
  <sheets>
    <sheet name="Souhrn" sheetId="1" r:id="rId1"/>
    <sheet name="0 - 000" sheetId="2" r:id="rId2"/>
    <sheet name="1 - 101" sheetId="3" r:id="rId3"/>
    <sheet name="2 - 102" sheetId="4" r:id="rId4"/>
    <sheet name="3 - 201.1" sheetId="5" r:id="rId5"/>
    <sheet name="4 - 201.2" sheetId="6" r:id="rId6"/>
    <sheet name="5 - 202.1" sheetId="7" r:id="rId7"/>
    <sheet name="6 - 202.2" sheetId="8" r:id="rId8"/>
    <sheet name="7 - 202.3" sheetId="9" r:id="rId9"/>
    <sheet name="8 - 202.4" sheetId="10" r:id="rId10"/>
    <sheet name="9 - 900" sheetId="11" r:id="rId11"/>
  </sheets>
  <definedNames>
    <definedName name="_xlnm.Print_Area" localSheetId="0">Souhrn!$A$1:$G$33</definedName>
    <definedName name="_xlnm.Print_Titles" localSheetId="0">Souhrn!$17:$19</definedName>
    <definedName name="_xlnm.Print_Area" localSheetId="1">'0 - 000'!$A$1:$M$78</definedName>
    <definedName name="_xlnm.Print_Titles" localSheetId="1">'0 - 000'!$22:$24</definedName>
    <definedName name="_xlnm.Print_Area" localSheetId="2">'1 - 101'!$A$1:$M$317</definedName>
    <definedName name="_xlnm.Print_Titles" localSheetId="2">'1 - 101'!$28:$30</definedName>
    <definedName name="_xlnm.Print_Area" localSheetId="3">'2 - 102'!$A$1:$M$96</definedName>
    <definedName name="_xlnm.Print_Titles" localSheetId="3">'2 - 102'!$24:$26</definedName>
    <definedName name="_xlnm.Print_Area" localSheetId="4">'3 - 201.1'!$A$1:$M$266</definedName>
    <definedName name="_xlnm.Print_Titles" localSheetId="4">'3 - 201.1'!$29:$31</definedName>
    <definedName name="_xlnm.Print_Area" localSheetId="5">'4 - 201.2'!$A$1:$M$256</definedName>
    <definedName name="_xlnm.Print_Titles" localSheetId="5">'4 - 201.2'!$29:$31</definedName>
    <definedName name="_xlnm.Print_Area" localSheetId="6">'5 - 202.1'!$A$1:$M$197</definedName>
    <definedName name="_xlnm.Print_Titles" localSheetId="6">'5 - 202.1'!$28:$30</definedName>
    <definedName name="_xlnm.Print_Area" localSheetId="7">'6 - 202.2'!$A$1:$M$182</definedName>
    <definedName name="_xlnm.Print_Titles" localSheetId="7">'6 - 202.2'!$28:$30</definedName>
    <definedName name="_xlnm.Print_Area" localSheetId="8">'7 - 202.3'!$A$1:$M$197</definedName>
    <definedName name="_xlnm.Print_Titles" localSheetId="8">'7 - 202.3'!$28:$30</definedName>
    <definedName name="_xlnm.Print_Area" localSheetId="9">'8 - 202.4'!$A$1:$M$197</definedName>
    <definedName name="_xlnm.Print_Titles" localSheetId="9">'8 - 202.4'!$28:$30</definedName>
    <definedName name="_xlnm.Print_Area" localSheetId="10">'9 - 900'!$A$1:$M$188</definedName>
    <definedName name="_xlnm.Print_Titles" localSheetId="10">'9 - 900'!$22:$24</definedName>
  </definedNames>
  <calcPr/>
</workbook>
</file>

<file path=xl/calcChain.xml><?xml version="1.0" encoding="utf-8"?>
<calcChain xmlns="http://schemas.openxmlformats.org/spreadsheetml/2006/main">
  <c i="11" l="1" r="R166"/>
  <c r="Q166"/>
  <c r="J166"/>
  <c r="L166"/>
  <c r="R161"/>
  <c r="Q161"/>
  <c r="J161"/>
  <c r="L161"/>
  <c r="R156"/>
  <c r="Q156"/>
  <c r="J156"/>
  <c r="L156"/>
  <c r="R151"/>
  <c r="Q151"/>
  <c r="J151"/>
  <c r="L151"/>
  <c r="R146"/>
  <c r="Q146"/>
  <c r="J146"/>
  <c r="L146"/>
  <c r="R141"/>
  <c r="Q141"/>
  <c r="J141"/>
  <c r="L141"/>
  <c r="R136"/>
  <c r="Q136"/>
  <c r="J136"/>
  <c r="L136"/>
  <c r="R131"/>
  <c r="Q131"/>
  <c r="J131"/>
  <c r="L131"/>
  <c r="R126"/>
  <c r="Q126"/>
  <c r="J126"/>
  <c r="L126"/>
  <c r="R121"/>
  <c r="Q121"/>
  <c r="J121"/>
  <c r="L121"/>
  <c r="R116"/>
  <c r="Q116"/>
  <c r="J116"/>
  <c r="L116"/>
  <c r="R111"/>
  <c r="Q111"/>
  <c r="J111"/>
  <c r="L111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171"/>
  <c r="Q26"/>
  <c r="Q171"/>
  <c r="J26"/>
  <c r="H172"/>
  <c r="J10"/>
  <c i="1" r="D29"/>
  <c i="11" r="K20"/>
  <c r="A13"/>
  <c r="Q11"/>
  <c r="S6"/>
  <c r="S5"/>
  <c i="10" r="R175"/>
  <c r="Q175"/>
  <c r="J175"/>
  <c r="L175"/>
  <c r="R170"/>
  <c r="Q170"/>
  <c r="J170"/>
  <c r="L170"/>
  <c r="R165"/>
  <c r="Q165"/>
  <c r="J165"/>
  <c r="L165"/>
  <c r="R160"/>
  <c r="Q160"/>
  <c r="J160"/>
  <c r="L160"/>
  <c r="R155"/>
  <c r="R180"/>
  <c r="Q155"/>
  <c r="Q180"/>
  <c r="J155"/>
  <c r="H181"/>
  <c r="R147"/>
  <c r="Q147"/>
  <c r="J147"/>
  <c r="L147"/>
  <c r="R142"/>
  <c r="R152"/>
  <c r="Q142"/>
  <c r="Q152"/>
  <c r="J142"/>
  <c r="H153"/>
  <c r="R134"/>
  <c r="Q134"/>
  <c r="J134"/>
  <c r="L134"/>
  <c r="R129"/>
  <c r="R139"/>
  <c r="Q129"/>
  <c r="Q139"/>
  <c r="J129"/>
  <c r="H140"/>
  <c r="R121"/>
  <c r="Q121"/>
  <c r="J121"/>
  <c r="L121"/>
  <c r="R116"/>
  <c r="R126"/>
  <c r="Q116"/>
  <c r="Q126"/>
  <c r="J116"/>
  <c r="L126"/>
  <c r="R108"/>
  <c r="Q108"/>
  <c r="J108"/>
  <c r="L108"/>
  <c r="R103"/>
  <c r="Q103"/>
  <c r="J103"/>
  <c r="L103"/>
  <c r="R98"/>
  <c r="Q98"/>
  <c r="J98"/>
  <c r="L98"/>
  <c r="R93"/>
  <c r="Q93"/>
  <c r="J93"/>
  <c r="L93"/>
  <c r="R88"/>
  <c r="R113"/>
  <c r="Q88"/>
  <c r="Q113"/>
  <c r="J88"/>
  <c r="H114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R85"/>
  <c r="Q50"/>
  <c r="Q85"/>
  <c r="J50"/>
  <c r="H86"/>
  <c r="R42"/>
  <c r="Q42"/>
  <c r="J42"/>
  <c r="L42"/>
  <c r="R37"/>
  <c r="Q37"/>
  <c r="J37"/>
  <c r="L37"/>
  <c r="R32"/>
  <c r="R47"/>
  <c r="Q32"/>
  <c r="Q47"/>
  <c r="J32"/>
  <c r="H48"/>
  <c r="K26"/>
  <c r="K25"/>
  <c r="K24"/>
  <c r="K23"/>
  <c r="K22"/>
  <c r="K21"/>
  <c r="K20"/>
  <c r="A13"/>
  <c r="Q11"/>
  <c r="S6"/>
  <c r="S5"/>
  <c i="9" r="R175"/>
  <c r="Q175"/>
  <c r="J175"/>
  <c r="L175"/>
  <c r="R170"/>
  <c r="Q170"/>
  <c r="J170"/>
  <c r="L170"/>
  <c r="R165"/>
  <c r="Q165"/>
  <c r="J165"/>
  <c r="L165"/>
  <c r="R160"/>
  <c r="Q160"/>
  <c r="J160"/>
  <c r="L160"/>
  <c r="R155"/>
  <c r="R180"/>
  <c r="Q155"/>
  <c r="Q180"/>
  <c r="J155"/>
  <c r="H181"/>
  <c r="R147"/>
  <c r="Q147"/>
  <c r="J147"/>
  <c r="L147"/>
  <c r="R142"/>
  <c r="R152"/>
  <c r="Q142"/>
  <c r="Q152"/>
  <c r="J142"/>
  <c r="H153"/>
  <c r="R134"/>
  <c r="Q134"/>
  <c r="J134"/>
  <c r="L134"/>
  <c r="R129"/>
  <c r="R139"/>
  <c r="Q129"/>
  <c r="Q139"/>
  <c r="J129"/>
  <c r="H140"/>
  <c r="R121"/>
  <c r="Q121"/>
  <c r="J121"/>
  <c r="L121"/>
  <c r="R116"/>
  <c r="R126"/>
  <c r="Q116"/>
  <c r="Q126"/>
  <c r="J116"/>
  <c r="H126"/>
  <c r="R108"/>
  <c r="Q108"/>
  <c r="J108"/>
  <c r="L108"/>
  <c r="R103"/>
  <c r="Q103"/>
  <c r="J103"/>
  <c r="L103"/>
  <c r="R98"/>
  <c r="Q98"/>
  <c r="J98"/>
  <c r="L98"/>
  <c r="R93"/>
  <c r="Q93"/>
  <c r="J93"/>
  <c r="L93"/>
  <c r="R88"/>
  <c r="R113"/>
  <c r="Q88"/>
  <c r="Q113"/>
  <c r="J88"/>
  <c r="L88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R85"/>
  <c r="Q50"/>
  <c r="Q85"/>
  <c r="J50"/>
  <c r="H85"/>
  <c r="R42"/>
  <c r="Q42"/>
  <c r="J42"/>
  <c r="L42"/>
  <c r="R37"/>
  <c r="Q37"/>
  <c r="J37"/>
  <c r="L37"/>
  <c r="R32"/>
  <c r="R47"/>
  <c r="Q32"/>
  <c r="Q47"/>
  <c r="J32"/>
  <c r="H48"/>
  <c r="K26"/>
  <c r="K25"/>
  <c r="K24"/>
  <c r="K23"/>
  <c r="K22"/>
  <c r="K21"/>
  <c r="K20"/>
  <c r="A13"/>
  <c r="Q11"/>
  <c r="S6"/>
  <c r="S5"/>
  <c i="8" r="R160"/>
  <c r="Q160"/>
  <c r="J160"/>
  <c r="L160"/>
  <c r="R155"/>
  <c r="Q155"/>
  <c r="J155"/>
  <c r="L155"/>
  <c r="R150"/>
  <c r="Q150"/>
  <c r="J150"/>
  <c r="L150"/>
  <c r="R145"/>
  <c r="Q145"/>
  <c r="J145"/>
  <c r="L145"/>
  <c r="R140"/>
  <c r="R165"/>
  <c r="Q140"/>
  <c r="Q165"/>
  <c r="J140"/>
  <c r="H166"/>
  <c r="R132"/>
  <c r="Q132"/>
  <c r="J132"/>
  <c r="L132"/>
  <c r="R127"/>
  <c r="R137"/>
  <c r="Q127"/>
  <c r="Q137"/>
  <c r="J127"/>
  <c r="L137"/>
  <c r="L25"/>
  <c r="R119"/>
  <c r="Q119"/>
  <c r="J119"/>
  <c r="L119"/>
  <c r="R114"/>
  <c r="R124"/>
  <c r="Q114"/>
  <c r="Q124"/>
  <c r="J114"/>
  <c r="L114"/>
  <c r="R106"/>
  <c r="Q106"/>
  <c r="J106"/>
  <c r="L106"/>
  <c r="R101"/>
  <c r="R111"/>
  <c r="Q101"/>
  <c r="Q111"/>
  <c r="J101"/>
  <c r="L101"/>
  <c r="R93"/>
  <c r="Q93"/>
  <c r="J93"/>
  <c r="L93"/>
  <c r="R88"/>
  <c r="Q88"/>
  <c r="J88"/>
  <c r="L88"/>
  <c r="R83"/>
  <c r="R98"/>
  <c r="Q83"/>
  <c r="Q98"/>
  <c r="J83"/>
  <c r="H99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Q50"/>
  <c r="J50"/>
  <c r="L50"/>
  <c r="R45"/>
  <c r="R80"/>
  <c r="Q45"/>
  <c r="Q80"/>
  <c r="J45"/>
  <c r="H81"/>
  <c r="R37"/>
  <c r="Q37"/>
  <c r="J37"/>
  <c r="L37"/>
  <c r="R32"/>
  <c r="R42"/>
  <c r="Q32"/>
  <c r="Q42"/>
  <c r="J32"/>
  <c r="H43"/>
  <c r="K26"/>
  <c r="K25"/>
  <c r="K24"/>
  <c r="K23"/>
  <c r="K22"/>
  <c r="K21"/>
  <c r="K20"/>
  <c r="A13"/>
  <c r="Q11"/>
  <c r="S6"/>
  <c r="S5"/>
  <c i="7" r="R175"/>
  <c r="Q175"/>
  <c r="J175"/>
  <c r="L175"/>
  <c r="R170"/>
  <c r="Q170"/>
  <c r="J170"/>
  <c r="L170"/>
  <c r="R165"/>
  <c r="Q165"/>
  <c r="J165"/>
  <c r="L165"/>
  <c r="R160"/>
  <c r="Q160"/>
  <c r="J160"/>
  <c r="L160"/>
  <c r="R155"/>
  <c r="R180"/>
  <c r="Q155"/>
  <c r="Q180"/>
  <c r="J155"/>
  <c r="H181"/>
  <c r="R147"/>
  <c r="Q147"/>
  <c r="J147"/>
  <c r="L147"/>
  <c r="R142"/>
  <c r="R152"/>
  <c r="Q142"/>
  <c r="Q152"/>
  <c r="J142"/>
  <c r="L152"/>
  <c r="L25"/>
  <c r="R134"/>
  <c r="Q134"/>
  <c r="J134"/>
  <c r="L134"/>
  <c r="R129"/>
  <c r="R139"/>
  <c r="Q129"/>
  <c r="Q139"/>
  <c r="J129"/>
  <c r="L139"/>
  <c r="L140"/>
  <c r="R121"/>
  <c r="Q121"/>
  <c r="J121"/>
  <c r="L121"/>
  <c r="R116"/>
  <c r="R126"/>
  <c r="Q116"/>
  <c r="Q126"/>
  <c r="J116"/>
  <c r="H127"/>
  <c r="R108"/>
  <c r="Q108"/>
  <c r="J108"/>
  <c r="L108"/>
  <c r="R103"/>
  <c r="Q103"/>
  <c r="J103"/>
  <c r="L103"/>
  <c r="R98"/>
  <c r="Q98"/>
  <c r="J98"/>
  <c r="L98"/>
  <c r="R93"/>
  <c r="Q93"/>
  <c r="J93"/>
  <c r="L93"/>
  <c r="R88"/>
  <c r="R113"/>
  <c r="Q88"/>
  <c r="Q113"/>
  <c r="J88"/>
  <c r="H114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R85"/>
  <c r="Q50"/>
  <c r="Q85"/>
  <c r="J50"/>
  <c r="L85"/>
  <c r="L86"/>
  <c r="R42"/>
  <c r="Q42"/>
  <c r="J42"/>
  <c r="L42"/>
  <c r="R37"/>
  <c r="Q37"/>
  <c r="J37"/>
  <c r="L37"/>
  <c r="R32"/>
  <c r="R47"/>
  <c r="Q32"/>
  <c r="Q47"/>
  <c r="J32"/>
  <c r="H48"/>
  <c r="K26"/>
  <c r="K25"/>
  <c r="K24"/>
  <c r="K23"/>
  <c r="K22"/>
  <c r="K21"/>
  <c r="K20"/>
  <c r="A13"/>
  <c r="Q11"/>
  <c r="S6"/>
  <c r="S5"/>
  <c i="6" r="R234"/>
  <c r="Q234"/>
  <c r="J234"/>
  <c r="L234"/>
  <c r="R229"/>
  <c r="Q229"/>
  <c r="J229"/>
  <c r="L229"/>
  <c r="R224"/>
  <c r="Q224"/>
  <c r="J224"/>
  <c r="L224"/>
  <c r="R219"/>
  <c r="Q219"/>
  <c r="J219"/>
  <c r="L219"/>
  <c r="R214"/>
  <c r="Q214"/>
  <c r="J214"/>
  <c r="L214"/>
  <c r="R209"/>
  <c r="R239"/>
  <c r="Q209"/>
  <c r="Q239"/>
  <c r="J209"/>
  <c r="H239"/>
  <c r="R201"/>
  <c r="Q201"/>
  <c r="J201"/>
  <c r="L201"/>
  <c r="R196"/>
  <c r="R206"/>
  <c r="Q196"/>
  <c r="Q206"/>
  <c r="J196"/>
  <c r="L206"/>
  <c r="L26"/>
  <c r="R188"/>
  <c r="Q188"/>
  <c r="J188"/>
  <c r="L188"/>
  <c r="R183"/>
  <c r="Q183"/>
  <c r="J183"/>
  <c r="L183"/>
  <c r="R178"/>
  <c r="R193"/>
  <c r="Q178"/>
  <c r="Q193"/>
  <c r="J178"/>
  <c r="H193"/>
  <c r="R170"/>
  <c r="Q170"/>
  <c r="J170"/>
  <c r="L170"/>
  <c r="R165"/>
  <c r="Q165"/>
  <c r="J165"/>
  <c r="L165"/>
  <c r="R160"/>
  <c r="Q160"/>
  <c r="J160"/>
  <c r="L160"/>
  <c r="R155"/>
  <c r="Q155"/>
  <c r="J155"/>
  <c r="L155"/>
  <c r="R150"/>
  <c r="R175"/>
  <c r="Q150"/>
  <c r="Q175"/>
  <c r="J150"/>
  <c r="H176"/>
  <c r="R142"/>
  <c r="Q142"/>
  <c r="J142"/>
  <c r="L142"/>
  <c r="R137"/>
  <c r="Q137"/>
  <c r="J137"/>
  <c r="L137"/>
  <c r="R132"/>
  <c r="Q132"/>
  <c r="J132"/>
  <c r="L132"/>
  <c r="R127"/>
  <c r="R147"/>
  <c r="Q127"/>
  <c r="Q147"/>
  <c r="J127"/>
  <c r="H147"/>
  <c r="R119"/>
  <c r="Q119"/>
  <c r="J119"/>
  <c r="L119"/>
  <c r="R114"/>
  <c r="Q114"/>
  <c r="J114"/>
  <c r="L114"/>
  <c r="R109"/>
  <c r="Q109"/>
  <c r="J109"/>
  <c r="L109"/>
  <c r="R104"/>
  <c r="Q104"/>
  <c r="J104"/>
  <c r="L104"/>
  <c r="R99"/>
  <c r="R124"/>
  <c r="Q99"/>
  <c r="Q124"/>
  <c r="J99"/>
  <c r="H125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R96"/>
  <c r="Q56"/>
  <c r="Q96"/>
  <c r="J56"/>
  <c r="L96"/>
  <c r="R48"/>
  <c r="Q48"/>
  <c r="J48"/>
  <c r="L48"/>
  <c r="R43"/>
  <c r="Q43"/>
  <c r="J43"/>
  <c r="L43"/>
  <c r="R38"/>
  <c r="Q38"/>
  <c r="J38"/>
  <c r="L38"/>
  <c r="R33"/>
  <c r="R53"/>
  <c r="Q33"/>
  <c r="Q53"/>
  <c r="J33"/>
  <c r="H54"/>
  <c r="K27"/>
  <c r="K26"/>
  <c r="K25"/>
  <c r="K24"/>
  <c r="K23"/>
  <c r="K22"/>
  <c r="K21"/>
  <c r="K20"/>
  <c r="A13"/>
  <c r="Q11"/>
  <c r="S6"/>
  <c r="S5"/>
  <c i="5" r="R244"/>
  <c r="Q244"/>
  <c r="J244"/>
  <c r="L244"/>
  <c r="R239"/>
  <c r="Q239"/>
  <c r="J239"/>
  <c r="L239"/>
  <c r="R234"/>
  <c r="Q234"/>
  <c r="J234"/>
  <c r="L234"/>
  <c r="R229"/>
  <c r="Q229"/>
  <c r="J229"/>
  <c r="L229"/>
  <c r="R224"/>
  <c r="R249"/>
  <c r="Q224"/>
  <c r="Q249"/>
  <c r="J224"/>
  <c r="H249"/>
  <c r="R216"/>
  <c r="Q216"/>
  <c r="J216"/>
  <c r="L216"/>
  <c r="R211"/>
  <c r="R221"/>
  <c r="Q211"/>
  <c r="Q221"/>
  <c r="J211"/>
  <c r="H221"/>
  <c r="R203"/>
  <c r="Q203"/>
  <c r="J203"/>
  <c r="L203"/>
  <c r="R198"/>
  <c r="Q198"/>
  <c r="J198"/>
  <c r="L198"/>
  <c r="R193"/>
  <c r="R208"/>
  <c r="Q193"/>
  <c r="Q208"/>
  <c r="J193"/>
  <c r="L193"/>
  <c r="R185"/>
  <c r="Q185"/>
  <c r="J185"/>
  <c r="L185"/>
  <c r="R180"/>
  <c r="Q180"/>
  <c r="J180"/>
  <c r="L180"/>
  <c r="R175"/>
  <c r="Q175"/>
  <c r="J175"/>
  <c r="L175"/>
  <c r="R170"/>
  <c r="Q170"/>
  <c r="J170"/>
  <c r="L170"/>
  <c r="R165"/>
  <c r="R190"/>
  <c r="Q165"/>
  <c r="Q190"/>
  <c r="J165"/>
  <c r="H190"/>
  <c r="R157"/>
  <c r="Q157"/>
  <c r="J157"/>
  <c r="L157"/>
  <c r="R152"/>
  <c r="Q152"/>
  <c r="J152"/>
  <c r="L152"/>
  <c r="R147"/>
  <c r="Q147"/>
  <c r="J147"/>
  <c r="L147"/>
  <c r="R142"/>
  <c r="R162"/>
  <c r="Q142"/>
  <c r="Q162"/>
  <c r="J142"/>
  <c r="H163"/>
  <c r="R134"/>
  <c r="Q134"/>
  <c r="J134"/>
  <c r="L134"/>
  <c r="R129"/>
  <c r="Q129"/>
  <c r="J129"/>
  <c r="L129"/>
  <c r="R124"/>
  <c r="Q124"/>
  <c r="J124"/>
  <c r="L124"/>
  <c r="R119"/>
  <c r="Q119"/>
  <c r="J119"/>
  <c r="L119"/>
  <c r="R114"/>
  <c r="Q114"/>
  <c r="J114"/>
  <c r="L114"/>
  <c r="R109"/>
  <c r="Q109"/>
  <c r="J109"/>
  <c r="L109"/>
  <c r="R104"/>
  <c r="R139"/>
  <c r="Q104"/>
  <c r="Q139"/>
  <c r="J104"/>
  <c r="H140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Q56"/>
  <c r="J56"/>
  <c r="L56"/>
  <c r="R51"/>
  <c r="R101"/>
  <c r="Q51"/>
  <c r="Q101"/>
  <c r="J51"/>
  <c r="L101"/>
  <c r="L21"/>
  <c r="R43"/>
  <c r="Q43"/>
  <c r="J43"/>
  <c r="L43"/>
  <c r="R38"/>
  <c r="Q38"/>
  <c r="J38"/>
  <c r="L38"/>
  <c r="R33"/>
  <c r="R48"/>
  <c r="Q33"/>
  <c r="Q48"/>
  <c r="J33"/>
  <c r="H49"/>
  <c r="K27"/>
  <c r="K26"/>
  <c r="K25"/>
  <c r="K24"/>
  <c r="K23"/>
  <c r="K22"/>
  <c r="K21"/>
  <c r="K20"/>
  <c r="A13"/>
  <c r="Q11"/>
  <c r="S6"/>
  <c r="S5"/>
  <c i="4" r="R74"/>
  <c r="R79"/>
  <c r="Q74"/>
  <c r="Q79"/>
  <c r="J74"/>
  <c r="H79"/>
  <c r="R66"/>
  <c r="Q66"/>
  <c r="J66"/>
  <c r="L66"/>
  <c r="R61"/>
  <c r="Q61"/>
  <c r="J61"/>
  <c r="L61"/>
  <c r="R56"/>
  <c r="Q56"/>
  <c r="J56"/>
  <c r="L56"/>
  <c r="R51"/>
  <c r="Q51"/>
  <c r="L51"/>
  <c r="J51"/>
  <c r="R46"/>
  <c r="Q46"/>
  <c r="J46"/>
  <c r="L46"/>
  <c r="R41"/>
  <c r="R71"/>
  <c r="Q41"/>
  <c r="Q71"/>
  <c r="J41"/>
  <c r="L41"/>
  <c r="H39"/>
  <c r="R33"/>
  <c r="Q33"/>
  <c r="J33"/>
  <c r="L33"/>
  <c r="R28"/>
  <c r="R38"/>
  <c r="Q28"/>
  <c r="Q38"/>
  <c r="J28"/>
  <c r="L38"/>
  <c r="L39"/>
  <c r="K22"/>
  <c r="K21"/>
  <c r="K20"/>
  <c r="A13"/>
  <c r="Q11"/>
  <c r="S6"/>
  <c r="S5"/>
  <c i="3" r="R295"/>
  <c r="Q295"/>
  <c r="L295"/>
  <c r="J295"/>
  <c r="R290"/>
  <c r="Q290"/>
  <c r="J290"/>
  <c r="L290"/>
  <c r="R285"/>
  <c r="Q285"/>
  <c r="J285"/>
  <c r="L285"/>
  <c r="R280"/>
  <c r="Q280"/>
  <c r="J280"/>
  <c r="L280"/>
  <c r="R275"/>
  <c r="Q275"/>
  <c r="J275"/>
  <c r="L275"/>
  <c r="R270"/>
  <c r="Q270"/>
  <c r="J270"/>
  <c r="L270"/>
  <c r="R265"/>
  <c r="Q265"/>
  <c r="J265"/>
  <c r="L265"/>
  <c r="R260"/>
  <c r="Q260"/>
  <c r="J260"/>
  <c r="L260"/>
  <c r="R255"/>
  <c r="Q255"/>
  <c r="J255"/>
  <c r="L255"/>
  <c r="R250"/>
  <c r="Q250"/>
  <c r="J250"/>
  <c r="L250"/>
  <c r="R245"/>
  <c r="Q245"/>
  <c r="J245"/>
  <c r="L245"/>
  <c r="R240"/>
  <c r="R300"/>
  <c r="Q240"/>
  <c r="Q300"/>
  <c r="J240"/>
  <c r="H301"/>
  <c r="R232"/>
  <c r="Q232"/>
  <c r="J232"/>
  <c r="L232"/>
  <c r="R227"/>
  <c r="R237"/>
  <c r="Q227"/>
  <c r="Q237"/>
  <c r="J227"/>
  <c r="H238"/>
  <c r="R219"/>
  <c r="Q219"/>
  <c r="J219"/>
  <c r="L219"/>
  <c r="R214"/>
  <c r="Q214"/>
  <c r="J214"/>
  <c r="L214"/>
  <c r="R209"/>
  <c r="Q209"/>
  <c r="J209"/>
  <c r="L209"/>
  <c r="R204"/>
  <c r="Q204"/>
  <c r="J204"/>
  <c r="L204"/>
  <c r="R199"/>
  <c r="Q199"/>
  <c r="J199"/>
  <c r="L199"/>
  <c r="R194"/>
  <c r="Q194"/>
  <c r="J194"/>
  <c r="L194"/>
  <c r="R189"/>
  <c r="Q189"/>
  <c r="J189"/>
  <c r="L189"/>
  <c r="R184"/>
  <c r="Q184"/>
  <c r="J184"/>
  <c r="L184"/>
  <c r="R179"/>
  <c r="R224"/>
  <c r="Q179"/>
  <c r="Q224"/>
  <c r="L179"/>
  <c r="J179"/>
  <c r="H224"/>
  <c r="R171"/>
  <c r="Q171"/>
  <c r="J171"/>
  <c r="L171"/>
  <c r="R166"/>
  <c r="Q166"/>
  <c r="J166"/>
  <c r="L166"/>
  <c r="R161"/>
  <c r="R176"/>
  <c r="Q161"/>
  <c r="Q176"/>
  <c r="J161"/>
  <c r="L161"/>
  <c r="R153"/>
  <c r="Q153"/>
  <c r="J153"/>
  <c r="L153"/>
  <c r="R148"/>
  <c r="Q148"/>
  <c r="J148"/>
  <c r="L148"/>
  <c r="R143"/>
  <c r="Q143"/>
  <c r="J143"/>
  <c r="L143"/>
  <c r="R138"/>
  <c r="R158"/>
  <c r="Q138"/>
  <c r="Q158"/>
  <c r="J138"/>
  <c r="L138"/>
  <c r="R130"/>
  <c r="Q130"/>
  <c r="J130"/>
  <c r="L130"/>
  <c r="R125"/>
  <c r="Q125"/>
  <c r="J125"/>
  <c r="L125"/>
  <c r="R120"/>
  <c r="Q120"/>
  <c r="J120"/>
  <c r="L120"/>
  <c r="R115"/>
  <c r="Q115"/>
  <c r="J115"/>
  <c r="L115"/>
  <c r="R110"/>
  <c r="Q110"/>
  <c r="J110"/>
  <c r="L110"/>
  <c r="R105"/>
  <c r="Q105"/>
  <c r="J105"/>
  <c r="L105"/>
  <c r="R100"/>
  <c r="Q100"/>
  <c r="J100"/>
  <c r="L100"/>
  <c r="R95"/>
  <c r="Q95"/>
  <c r="J95"/>
  <c r="L95"/>
  <c r="R90"/>
  <c r="Q90"/>
  <c r="J90"/>
  <c r="L90"/>
  <c r="R85"/>
  <c r="Q85"/>
  <c r="J85"/>
  <c r="L85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R135"/>
  <c r="Q55"/>
  <c r="Q135"/>
  <c r="J55"/>
  <c r="H135"/>
  <c r="R47"/>
  <c r="Q47"/>
  <c r="J47"/>
  <c r="L47"/>
  <c r="R42"/>
  <c r="Q42"/>
  <c r="J42"/>
  <c r="L42"/>
  <c r="R37"/>
  <c r="Q37"/>
  <c r="J37"/>
  <c r="L37"/>
  <c r="R32"/>
  <c r="R52"/>
  <c r="Q32"/>
  <c r="Q52"/>
  <c r="J32"/>
  <c r="L32"/>
  <c r="K26"/>
  <c r="K25"/>
  <c r="K24"/>
  <c r="K23"/>
  <c r="K22"/>
  <c r="K21"/>
  <c r="K20"/>
  <c r="A13"/>
  <c r="Q11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K20"/>
  <c r="Q11"/>
  <c r="R26"/>
  <c r="R61"/>
  <c r="Q26"/>
  <c r="Q61"/>
  <c r="J26"/>
  <c r="H62"/>
  <c r="J10"/>
  <c i="1" r="D20"/>
  <c i="2" r="A13"/>
  <c r="S6"/>
  <c r="S5"/>
  <c i="1" r="S6"/>
  <c r="S5"/>
  <c i="3" l="1" r="L52"/>
  <c r="L20"/>
  <c i="4" r="H72"/>
  <c r="J10"/>
  <c r="S11"/>
  <c i="1" r="S22"/>
  <c i="4" r="L74"/>
  <c i="5" r="L48"/>
  <c r="L139"/>
  <c r="L208"/>
  <c r="H209"/>
  <c r="L211"/>
  <c r="L221"/>
  <c r="L222"/>
  <c r="H222"/>
  <c r="L249"/>
  <c r="L250"/>
  <c i="6" r="H53"/>
  <c r="L53"/>
  <c r="L54"/>
  <c r="H97"/>
  <c r="J10"/>
  <c i="1" r="D24"/>
  <c i="6" r="H124"/>
  <c r="L147"/>
  <c r="L23"/>
  <c r="L150"/>
  <c r="L175"/>
  <c r="L176"/>
  <c r="L178"/>
  <c r="H207"/>
  <c i="7" r="L21"/>
  <c r="H47"/>
  <c r="L50"/>
  <c r="H86"/>
  <c r="J10"/>
  <c r="S11"/>
  <c i="1" r="S25"/>
  <c i="7" r="L88"/>
  <c r="L113"/>
  <c r="L114"/>
  <c r="L116"/>
  <c r="L129"/>
  <c r="H139"/>
  <c r="J139"/>
  <c r="J140"/>
  <c r="H140"/>
  <c r="L142"/>
  <c r="H153"/>
  <c r="L153"/>
  <c r="H180"/>
  <c r="L180"/>
  <c r="L181"/>
  <c i="8" r="L42"/>
  <c r="H98"/>
  <c r="L111"/>
  <c r="L112"/>
  <c r="H124"/>
  <c r="L124"/>
  <c r="L125"/>
  <c r="H137"/>
  <c r="H138"/>
  <c r="L138"/>
  <c i="11" r="S11"/>
  <c i="1" r="S29"/>
  <c i="11" r="H171"/>
  <c r="J11"/>
  <c i="1" r="F29"/>
  <c i="11" r="L171"/>
  <c r="L172"/>
  <c i="3" r="H52"/>
  <c r="H53"/>
  <c r="H158"/>
  <c r="L158"/>
  <c r="J158"/>
  <c r="J159"/>
  <c r="H176"/>
  <c r="H177"/>
  <c r="L224"/>
  <c r="J224"/>
  <c r="J225"/>
  <c r="H225"/>
  <c r="L237"/>
  <c r="L238"/>
  <c r="L240"/>
  <c r="H300"/>
  <c r="L300"/>
  <c r="L26"/>
  <c i="4" r="L28"/>
  <c r="H38"/>
  <c r="J38"/>
  <c r="S38"/>
  <c r="S20"/>
  <c r="L71"/>
  <c r="L72"/>
  <c r="L79"/>
  <c r="L80"/>
  <c i="8" r="L32"/>
  <c r="H42"/>
  <c r="L45"/>
  <c r="H80"/>
  <c r="L83"/>
  <c r="H111"/>
  <c r="H112"/>
  <c r="J10"/>
  <c r="S11"/>
  <c i="1" r="S26"/>
  <c i="8" r="H125"/>
  <c r="J137"/>
  <c r="J138"/>
  <c r="L140"/>
  <c r="L165"/>
  <c r="L26"/>
  <c i="9" r="H47"/>
  <c r="L50"/>
  <c r="L85"/>
  <c r="L86"/>
  <c r="H86"/>
  <c r="J10"/>
  <c r="S11"/>
  <c i="1" r="S27"/>
  <c i="9" r="H113"/>
  <c r="L113"/>
  <c r="L114"/>
  <c r="H114"/>
  <c r="L116"/>
  <c r="L126"/>
  <c r="L127"/>
  <c r="H127"/>
  <c r="L129"/>
  <c r="L142"/>
  <c r="H152"/>
  <c r="L155"/>
  <c r="H180"/>
  <c r="L180"/>
  <c r="L181"/>
  <c i="10" r="H127"/>
  <c r="J10"/>
  <c i="1" r="D28"/>
  <c i="10" r="L139"/>
  <c r="L24"/>
  <c i="2" r="S11"/>
  <c i="1" r="S20"/>
  <c i="2" r="L31"/>
  <c r="L61"/>
  <c r="L62"/>
  <c i="3" r="L55"/>
  <c r="L135"/>
  <c r="J135"/>
  <c r="J136"/>
  <c r="L176"/>
  <c r="L177"/>
  <c i="4" r="H71"/>
  <c r="H80"/>
  <c i="5" r="L33"/>
  <c r="H48"/>
  <c r="L102"/>
  <c i="10" r="L127"/>
  <c r="L129"/>
  <c r="H139"/>
  <c r="L142"/>
  <c r="H152"/>
  <c r="L152"/>
  <c r="L153"/>
  <c i="2" r="L26"/>
  <c r="H61"/>
  <c r="J11"/>
  <c i="1" r="F20"/>
  <c i="3" r="H136"/>
  <c r="H159"/>
  <c r="L227"/>
  <c r="H237"/>
  <c i="5" r="H101"/>
  <c r="J101"/>
  <c r="J102"/>
  <c r="H102"/>
  <c r="J10"/>
  <c r="S11"/>
  <c i="1" r="S23"/>
  <c i="5" r="L104"/>
  <c r="H139"/>
  <c r="H191"/>
  <c r="H208"/>
  <c i="6" r="L21"/>
  <c r="L56"/>
  <c r="H96"/>
  <c r="J96"/>
  <c r="J97"/>
  <c r="L97"/>
  <c r="H175"/>
  <c r="L193"/>
  <c r="L194"/>
  <c r="H194"/>
  <c r="L209"/>
  <c r="L239"/>
  <c r="L27"/>
  <c r="H240"/>
  <c i="7" r="L24"/>
  <c r="L32"/>
  <c r="L47"/>
  <c r="L48"/>
  <c r="H85"/>
  <c r="J85"/>
  <c r="J86"/>
  <c r="H113"/>
  <c r="H126"/>
  <c r="L126"/>
  <c r="L127"/>
  <c r="H152"/>
  <c r="J152"/>
  <c r="J153"/>
  <c r="L155"/>
  <c i="8" r="L80"/>
  <c r="L21"/>
  <c r="L98"/>
  <c r="L99"/>
  <c r="L127"/>
  <c r="H165"/>
  <c i="10" r="L23"/>
  <c r="L32"/>
  <c r="H47"/>
  <c r="L47"/>
  <c r="L48"/>
  <c r="L50"/>
  <c r="H85"/>
  <c r="L85"/>
  <c r="L86"/>
  <c r="L88"/>
  <c r="H113"/>
  <c r="L113"/>
  <c r="L114"/>
  <c r="L155"/>
  <c r="H180"/>
  <c r="L180"/>
  <c r="L181"/>
  <c i="11" r="L26"/>
  <c i="4" r="L20"/>
  <c i="5" r="L142"/>
  <c r="H162"/>
  <c r="L165"/>
  <c r="L190"/>
  <c r="L24"/>
  <c r="H250"/>
  <c i="6" r="L124"/>
  <c r="J124"/>
  <c r="J125"/>
  <c r="L127"/>
  <c r="H148"/>
  <c r="H206"/>
  <c r="J206"/>
  <c r="J207"/>
  <c r="L207"/>
  <c i="9" r="L32"/>
  <c r="L47"/>
  <c r="L48"/>
  <c r="H139"/>
  <c r="L139"/>
  <c r="L140"/>
  <c r="L152"/>
  <c r="L153"/>
  <c i="10" r="L116"/>
  <c r="H126"/>
  <c r="J126"/>
  <c r="J127"/>
  <c i="5" r="L51"/>
  <c r="L162"/>
  <c r="L163"/>
  <c r="L224"/>
  <c i="6" r="L33"/>
  <c r="L99"/>
  <c r="L196"/>
  <c i="3" l="1" r="J10"/>
  <c i="1" r="D21"/>
  <c i="5" r="J208"/>
  <c r="J209"/>
  <c i="8" r="J11"/>
  <c i="1" r="F26"/>
  <c i="4" r="J11"/>
  <c i="1" r="F22"/>
  <c i="6" r="S7"/>
  <c i="5" r="J48"/>
  <c r="J49"/>
  <c i="3" r="S7"/>
  <c i="7" r="S7"/>
  <c i="9" r="J11"/>
  <c i="1" r="F27"/>
  <c i="8" r="J42"/>
  <c i="5" r="J139"/>
  <c r="J140"/>
  <c i="10" r="J11"/>
  <c i="1" r="F28"/>
  <c i="5" r="S7"/>
  <c i="10" r="S126"/>
  <c r="S23"/>
  <c i="8" r="S137"/>
  <c r="S25"/>
  <c i="3" r="S224"/>
  <c r="S24"/>
  <c i="7" r="S152"/>
  <c r="S25"/>
  <c i="5" r="S101"/>
  <c r="S21"/>
  <c i="3" r="S135"/>
  <c r="S21"/>
  <c r="S158"/>
  <c r="S22"/>
  <c i="6" r="S96"/>
  <c r="S21"/>
  <c i="7" r="S85"/>
  <c r="S21"/>
  <c i="6" r="S124"/>
  <c r="S22"/>
  <c r="S206"/>
  <c r="S26"/>
  <c i="7" r="S139"/>
  <c r="S24"/>
  <c i="1" r="D23"/>
  <c r="D25"/>
  <c r="D26"/>
  <c i="2" r="S7"/>
  <c r="L20"/>
  <c i="4" r="J71"/>
  <c r="J72"/>
  <c i="5" r="L20"/>
  <c r="L49"/>
  <c r="J162"/>
  <c r="J163"/>
  <c r="L191"/>
  <c r="J221"/>
  <c r="J222"/>
  <c i="6" r="S11"/>
  <c i="1" r="S24"/>
  <c i="6" r="L20"/>
  <c r="L25"/>
  <c r="L125"/>
  <c i="7" r="L22"/>
  <c r="L23"/>
  <c r="J47"/>
  <c r="J48"/>
  <c r="J113"/>
  <c r="J114"/>
  <c r="J126"/>
  <c r="J127"/>
  <c i="8" r="J80"/>
  <c r="J81"/>
  <c r="L81"/>
  <c r="J124"/>
  <c r="J125"/>
  <c r="J165"/>
  <c r="J166"/>
  <c r="L166"/>
  <c i="9" r="S7"/>
  <c i="11" r="J171"/>
  <c r="J172"/>
  <c i="1" r="D22"/>
  <c r="D27"/>
  <c i="2" r="J61"/>
  <c r="J62"/>
  <c i="3" r="J11"/>
  <c i="1" r="F21"/>
  <c i="3" r="L21"/>
  <c r="L22"/>
  <c r="L136"/>
  <c r="L225"/>
  <c r="J237"/>
  <c r="J238"/>
  <c i="4" r="S7"/>
  <c r="L21"/>
  <c r="J39"/>
  <c i="5" r="L22"/>
  <c r="L23"/>
  <c r="L26"/>
  <c i="8" r="L22"/>
  <c r="L23"/>
  <c r="L24"/>
  <c r="L43"/>
  <c i="9" r="L20"/>
  <c r="L21"/>
  <c r="L22"/>
  <c r="L23"/>
  <c r="L24"/>
  <c r="L25"/>
  <c r="L26"/>
  <c r="J47"/>
  <c r="J48"/>
  <c r="J85"/>
  <c r="J86"/>
  <c r="J113"/>
  <c r="J114"/>
  <c r="J126"/>
  <c r="J127"/>
  <c r="J139"/>
  <c r="J140"/>
  <c r="J180"/>
  <c r="J181"/>
  <c i="10" r="S7"/>
  <c i="3" r="L23"/>
  <c r="L24"/>
  <c r="J52"/>
  <c r="J53"/>
  <c r="L159"/>
  <c i="4" r="J79"/>
  <c r="J80"/>
  <c i="5" r="J11"/>
  <c i="1" r="F23"/>
  <c i="5" r="L27"/>
  <c i="10" r="J139"/>
  <c r="J140"/>
  <c r="L140"/>
  <c r="J152"/>
  <c r="J153"/>
  <c i="3" r="L53"/>
  <c r="J176"/>
  <c r="J177"/>
  <c r="J300"/>
  <c r="J301"/>
  <c r="L301"/>
  <c i="4" r="L22"/>
  <c i="5" r="L25"/>
  <c r="L209"/>
  <c r="J249"/>
  <c r="J250"/>
  <c i="6" r="J11"/>
  <c i="1" r="F24"/>
  <c i="6" r="L22"/>
  <c r="L148"/>
  <c r="J193"/>
  <c r="J194"/>
  <c r="L240"/>
  <c i="7" r="J11"/>
  <c i="1" r="F25"/>
  <c i="7" r="L20"/>
  <c r="L26"/>
  <c r="J180"/>
  <c r="J181"/>
  <c i="8" r="S7"/>
  <c r="L20"/>
  <c r="J98"/>
  <c r="J99"/>
  <c r="J111"/>
  <c r="J112"/>
  <c i="10" r="S11"/>
  <c i="1" r="S28"/>
  <c i="10" r="L20"/>
  <c r="L21"/>
  <c r="L22"/>
  <c r="L25"/>
  <c r="L26"/>
  <c r="J47"/>
  <c r="J48"/>
  <c r="J85"/>
  <c r="J86"/>
  <c r="J113"/>
  <c r="J114"/>
  <c r="J180"/>
  <c r="J181"/>
  <c i="11" r="S7"/>
  <c r="L20"/>
  <c i="5" r="L140"/>
  <c r="J190"/>
  <c r="J191"/>
  <c i="6" r="L24"/>
  <c r="J53"/>
  <c r="R11"/>
  <c r="J147"/>
  <c r="J148"/>
  <c r="J175"/>
  <c r="J176"/>
  <c r="J239"/>
  <c r="J240"/>
  <c i="9" r="J152"/>
  <c r="J153"/>
  <c i="3" r="L25"/>
  <c i="8" l="1" r="R11"/>
  <c i="1" r="S7"/>
  <c r="F13"/>
  <c r="F11"/>
  <c i="4" r="R11"/>
  <c i="3" r="S176"/>
  <c r="S23"/>
  <c i="9" r="S152"/>
  <c r="S25"/>
  <c i="7" r="S113"/>
  <c r="S22"/>
  <c i="5" r="S48"/>
  <c r="S20"/>
  <c i="11" r="S171"/>
  <c r="S20"/>
  <c i="6" r="S147"/>
  <c r="S23"/>
  <c i="5" r="S221"/>
  <c r="S26"/>
  <c i="4" r="S79"/>
  <c r="S22"/>
  <c i="9" r="S180"/>
  <c r="S26"/>
  <c i="5" r="R11"/>
  <c i="10" r="S47"/>
  <c r="S20"/>
  <c i="6" r="S193"/>
  <c r="S25"/>
  <c r="S53"/>
  <c r="S20"/>
  <c i="10" r="S152"/>
  <c r="S25"/>
  <c r="S85"/>
  <c r="S21"/>
  <c i="9" r="S139"/>
  <c r="S24"/>
  <c i="5" r="S249"/>
  <c r="S27"/>
  <c i="8" r="S80"/>
  <c r="S21"/>
  <c i="3" r="S300"/>
  <c r="S26"/>
  <c i="9" r="S47"/>
  <c r="S20"/>
  <c i="6" r="S239"/>
  <c r="S27"/>
  <c i="10" r="S180"/>
  <c r="S26"/>
  <c i="6" r="S175"/>
  <c r="S24"/>
  <c i="5" r="S208"/>
  <c r="S25"/>
  <c i="10" r="S113"/>
  <c r="S22"/>
  <c i="5" r="S190"/>
  <c r="S24"/>
  <c i="7" r="S180"/>
  <c r="S26"/>
  <c r="S47"/>
  <c r="S20"/>
  <c r="R11"/>
  <c i="8" r="S165"/>
  <c r="S26"/>
  <c i="4" r="S71"/>
  <c r="S21"/>
  <c i="5" r="S162"/>
  <c r="S23"/>
  <c i="8" r="S98"/>
  <c r="S22"/>
  <c i="3" r="S237"/>
  <c r="S25"/>
  <c i="8" r="S42"/>
  <c r="S20"/>
  <c i="7" r="S126"/>
  <c r="S23"/>
  <c i="2" r="S61"/>
  <c r="S20"/>
  <c i="5" r="S139"/>
  <c r="S22"/>
  <c i="8" r="S111"/>
  <c r="S23"/>
  <c i="3" r="S52"/>
  <c r="S20"/>
  <c i="9" r="S126"/>
  <c r="S23"/>
  <c i="11" r="R11"/>
  <c i="3" r="S11"/>
  <c i="1" r="S21"/>
  <c i="8" r="J43"/>
  <c i="10" r="S139"/>
  <c r="S24"/>
  <c i="9" r="R11"/>
  <c i="8" r="S124"/>
  <c r="S24"/>
  <c i="2" r="R11"/>
  <c i="3" r="R11"/>
  <c i="6" r="J54"/>
  <c i="9" r="S113"/>
  <c r="S22"/>
  <c i="10" r="R11"/>
  <c i="9" r="S85"/>
  <c r="S2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<sst xmlns="http://schemas.openxmlformats.org/spreadsheetml/2006/main">
  <si>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</si>
  <si>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</si>
  <si>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TÚ_S_077 - III/210 36 Statické zajištění silnice Oloví - Boučí, 2. etapa </t>
  </si>
  <si>
    <t>01.10.2025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</si>
  <si>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</si>
  <si>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</si>
  <si>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</si>
  <si>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</si>
  <si>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</si>
  <si>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</si>
  <si>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</si>
  <si>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</si>
  <si>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</si>
  <si>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</si>
  <si>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</si>
  <si>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</si>
  <si>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</si>
  <si>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</si>
  <si>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</si>
  <si>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 000 - Vedlejší a ostatní náklady</t>
  </si>
  <si>
    <t>SO 101 - Komunikace a odvodnění</t>
  </si>
  <si>
    <t>SO 102 - Sanace svahu zářezu</t>
  </si>
  <si>
    <t>201.1</t>
  </si>
  <si>
    <t>SO 201.1 - Opěrná zeď</t>
  </si>
  <si>
    <t>201.2</t>
  </si>
  <si>
    <t>SO 201.2 - Opěrná zeď</t>
  </si>
  <si>
    <t>202.1</t>
  </si>
  <si>
    <t>SO 202.1 - Sanace stávající opěrné zdi</t>
  </si>
  <si>
    <t>202.2</t>
  </si>
  <si>
    <t>SO 202.2 - Sanace stávající opěrné zdi</t>
  </si>
  <si>
    <t>202.3</t>
  </si>
  <si>
    <t>SO 202.3 - Sanace stávající opěrné zdi</t>
  </si>
  <si>
    <t>202.4</t>
  </si>
  <si>
    <t>SO 202.4 - Sanace stávající opěrné zdi</t>
  </si>
  <si>
    <t>DIO</t>
  </si>
  <si>
    <t>SOUPIS PRACÍ</t>
  </si>
  <si>
    <t xml:space="preserve">Objekt: </t>
  </si>
  <si>
    <t xml:space="preserve">Celková cena (bez DPH): </t>
  </si>
  <si>
    <t>000 - SO 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</si>
  <si>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</si>
  <si>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</si>
  <si>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</si>
  <si>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</si>
  <si>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</si>
  <si>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</si>
  <si>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</si>
  <si>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</si>
  <si>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</si>
  <si>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</si>
  <si>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</si>
  <si>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</si>
  <si>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</si>
  <si>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</si>
  <si>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</si>
  <si>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</si>
  <si>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</si>
  <si>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</si>
  <si>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</si>
  <si>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</si>
  <si>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</si>
  <si>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</si>
  <si>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</si>
  <si>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cenová soustava</t>
  </si>
  <si>
    <t>OTSKP 2025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</si>
  <si>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</si>
  <si>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</si>
  <si>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</si>
  <si>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</si>
  <si>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</si>
  <si>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</si>
  <si>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</si>
  <si>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</si>
  <si>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</si>
  <si>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</si>
  <si>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02945</t>
  </si>
  <si>
    <t>OSTAT POŽADAVKY - GEOMETRICKÝ PLÁN</t>
  </si>
  <si>
    <t>podklady pro majetkové vypořádání stavby_x000d_
- vypracování geometrického plánu včetně projednání a schválení na příslušném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</si>
  <si>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</si>
  <si>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02960</t>
  </si>
  <si>
    <t>OSTATNÍ POŽADAVKY - ODBORNÝ DOZOR</t>
  </si>
  <si>
    <t>Podrobný IG průzkum v době provádění vrtných a zemních prací _x000d_
- odebrání vzorků zemin_x000d_
- laboratorní rozbor vzorků zemin_x000d_
- zjištění přesných informací o skladbě a druhu hornin v podloží navrhovaných opěrných zdí_x000d_
- závěrečná zpráva_x000d_
- zatřídění vybouraných materiálů a zeminy včetně posouzení jejich vhodnosti pro další použití na stavbě_x000d_
- geotechnický dozor _x000d_
- přejímka zemní pláně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</si>
  <si>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</si>
  <si>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</si>
  <si>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</si>
  <si>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</si>
  <si>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</si>
  <si>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</si>
  <si>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</si>
  <si>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</si>
  <si>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</si>
  <si>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</si>
  <si>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</si>
  <si>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101 - SO 101 - Komunikace a odvodnění</t>
  </si>
  <si>
    <t>Zemní práce</t>
  </si>
  <si>
    <t>Zakládání</t>
  </si>
  <si>
    <t>Vodorovné konstrukce</t>
  </si>
  <si>
    <t>Komunikace</t>
  </si>
  <si>
    <t>Trubní vedení</t>
  </si>
  <si>
    <t>Ostatní konstrukce a práce, bourání</t>
  </si>
  <si>
    <t>015111</t>
  </si>
  <si>
    <t xml:space="preserve">POPLATKY ZA LIKVIDACI ODPADŮ NEKONTAMINOVANÝCH - 17 05 04  VYTĚŽENÉ ZEMINY A HORNINY -  I. TŘÍDA TĚŽITELNOSTI</t>
  </si>
  <si>
    <t>t</t>
  </si>
  <si>
    <t>zemina _x000d_
- z položek 12373, 13273, 18214_x000d_
- předpokládaná objemová hmotnost 1,85t/m3</t>
  </si>
  <si>
    <t xml:space="preserve">z položky 12373:  26,0*1,85 = 48,100 =&gt; A _x000d_
z položky 13273.1:  31,20*1,85 = 57,720 =&gt; B _x000d_
z položky 13273.2:  9,36*1,85 = 17,316 =&gt; C _x000d_
z položky 18214: 260,0*0,25*1,85 = 120,250 =&gt; D _x000d_
A+B+C+D = 243,386 =&gt; E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</si>
  <si>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</si>
  <si>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 xml:space="preserve">z položek 11332_x000d_
nestmelené podkladní vrstvy  stávající vozovky_x000d_
- předpokládaná objemová hmotnost 1,85t/m3</t>
  </si>
  <si>
    <t>48,3*1,85 = 89,355 =&gt; A</t>
  </si>
  <si>
    <t>015112</t>
  </si>
  <si>
    <t xml:space="preserve">POPLATKY ZA LIKVIDACI ODPADŮ NEKONTAMINOVANÝCH - 17 05 04  VYTĚŽENÉ ZEMINY A HORNINY -  II. TŘÍDA TĚŽITELNOSTI</t>
  </si>
  <si>
    <t>zemina _x000d_
- z položek 13183 a 13283_x000d_
- předpokládaná objemová hmotnost 1,85t/m3</t>
  </si>
  <si>
    <t xml:space="preserve">z položky 13183:  23,625*1,85 = 43,706 =&gt; A _x000d_
z položky 13283:  37,80*1,85 = 69,930 =&gt; B _x000d_
A+B = 113,636 =&gt; C</t>
  </si>
  <si>
    <t>015130</t>
  </si>
  <si>
    <t xml:space="preserve">POPLATKY ZA LIKVIDACI ODPADŮ NEKONTAMINOVANÝCH - 17 03 02  VYBOURANÝ ASFALTOVÝ BETON BEZ DEHTU</t>
  </si>
  <si>
    <t xml:space="preserve">z položky 11333
stmelené podkladní vrstvy  stávající vozovky
- předpokládaná objemová hmotnost 2,50t/m3</t>
  </si>
  <si>
    <t>15,96*2,5 = 39,900 =&gt; A</t>
  </si>
  <si>
    <t>1 - Zemní práce</t>
  </si>
  <si>
    <t>11201</t>
  </si>
  <si>
    <t>KÁCENÍ STROMŮ D KMENE DO 0,5M S ODSTRANĚNÍM PAŘEZŮ</t>
  </si>
  <si>
    <t>- kácení stromů, včetně veškeré manipulace, odvozu a uložení na předepsané místo (zahrnuje všechny související práce a kompletní provedení)_x000d_
- včetně odstranění pařezů, odvozu a likvidace _x000d_
- dřevní hmota bude odkoupena zhotovitelem stavby na základě uzavřené kupní smlouvy nebo předána vlastníkovi pozemku (včetně roztřídění, nakrácení a uložení dle podmínek vlastníka pozemku)</t>
  </si>
  <si>
    <t>5 = 5,000 =&gt; A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</si>
  <si>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</si>
  <si>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11204</t>
  </si>
  <si>
    <t>KÁCENÍ STROMŮ D KMENE DO 0,3M S ODSTRANĚNÍM PAŘEZŮ</t>
  </si>
  <si>
    <t>3 = 3,000 =&gt; A</t>
  </si>
  <si>
    <t>11332</t>
  </si>
  <si>
    <t>ODSTRANĚNÍ PODKLADŮ ZPEVNĚNÝCH PLOCH Z KAMENIVA NESTMELENÉHO</t>
  </si>
  <si>
    <t>M3</t>
  </si>
  <si>
    <t>odstranění konstrukce stávající vozovky - výkopy pro novou opěrnou zeď a horské vpusti_x000d_
- odstranění podkladů zpevněných ploch z kameniva nestmeleného_x000d_
- předpoklad: tloušťka konstrukční vrstvy 300 mm_x000d_
- včetně naložení, odvozu a uložení na skládku _x000d_
- poplatek za uložení na skládce viz položka 015111.2</t>
  </si>
  <si>
    <t>plocha dle ACAD_x000d_
141*0,3 = 42,300 =&gt; A _x000d_
Horská vpust v km 1,588 a 1,645_x000d_
2*10*0,3 = 6,000 =&gt; B _x000d_
Celkem: A+B = 48,300 =&gt; C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</si>
  <si>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</si>
  <si>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</si>
  <si>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</si>
  <si>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konstrukce stávající vozovky - výkopy pro novou opěrnou zeď a horské vpusti_x000d_
- odstranění podkladů zpevněných ploch s asfaltovým pojivem_x000d_
- předpoklad: tloušťka konstrukční vrstvy 80 mm_x000d_
- včetně naložení, odvozu a uložení na skládku _x000d_
- poplatek za uložení na skládce viz položka 015130</t>
  </si>
  <si>
    <t>plocha dle ACAD_x000d_
169,5*0,08 = 13,560 =&gt; A _x000d_
Horská vpust v km 1,588 a 1,645_x000d_
2*15*0,08 = 2,400 =&gt; B _x000d_
Celkem: A+B = 15,960 =&gt; C</t>
  </si>
  <si>
    <t>11372</t>
  </si>
  <si>
    <t>FRÉZOVÁNÍ ZPEVNĚNÝCH PLOCH ASFALTOVÝCH</t>
  </si>
  <si>
    <t>odstranění krytu stávající vozovky - výkopy pro novou opěrnou zeď a horské vpusti_x000d_
- předpoklad 100 mm_x000d_
- včetně naložení a odvozu na místo určení _x000d_
- část materiálu (7,1 m3) bude využita v rámci stavby - do položky 56970 (SO 101)_x000d_
- zbývající část materiálu (33,90 m3) bude odkoupena zhotovitelem stavby na základě uzavřené kupní smlouvy</t>
  </si>
  <si>
    <t>plocha dle ACAD_x000d_
370*0,1 = 37,000 =&gt; A _x000d_
Horská vpust v km 1,588 a 1,645_x000d_
2*20*0,1 = 4,000 =&gt; B _x000d_
Celkem: A+B = 41,000 =&gt; C</t>
  </si>
  <si>
    <t>12373</t>
  </si>
  <si>
    <t>ODKOP PRO SPOD STAVBU SILNIC A ŽELEZNIC TŘ. I</t>
  </si>
  <si>
    <t>odkop a profilování příkopu_x000d_
- část materiálu (13 m3) bude využit do položky 17421 _x000d_
- zbývající část materiálu (26 m3) bude odvezen na skládku - včetně naložení, odvozu a uložení na skládku _x000d_
- poplatek za uložení na skládce viz položka 015111.1</t>
  </si>
  <si>
    <t>(35+39+56)*0,3 = 39,000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</si>
  <si>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</si>
  <si>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13183</t>
  </si>
  <si>
    <t>HLOUBENÍ JAM ZAPAŽ I NEPAŽ TŘ II</t>
  </si>
  <si>
    <t>výkop pro vtokové jímky HV_x000d_
- včetně naložení, odvozu a uložení na skládku _x000d_
- poplatek za uložení na skládce viz položka 015112</t>
  </si>
  <si>
    <t>Horská vpust v km 1,552, 1,588 a 1,645_x000d_
1,5*2,5*2,1*3 = 23,625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</si>
  <si>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</si>
  <si>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</si>
  <si>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</si>
  <si>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výkop pro podélnou drenáž_x000d_
- včetně naložení, odvozu a uložení na skládku _x000d_
- poplatek za uložení na skládce viz položka 015111.1</t>
  </si>
  <si>
    <t>(35+39+56)*0,4*0,6 = 31,200 =&gt; A</t>
  </si>
  <si>
    <t>výkop pro vsakovací žebro pod výtokem HV_x000d_
- včetně naložení, odvozu a uložení na skládku _x000d_
- poplatek za uložení na skládce viz položka 015111.1</t>
  </si>
  <si>
    <t>Horská vpust v km 1,552, 1,588 a 1,645_x000d_
6,5*0,8*0,6*3 = 9,360 =&gt; A</t>
  </si>
  <si>
    <t>13283</t>
  </si>
  <si>
    <t>HLOUBENÍ RÝH ŠÍŘ DO 2M PAŽ I NEPAŽ TŘ. II</t>
  </si>
  <si>
    <t>výkop pro potrubí HV_x000d_
- včetně naložení, odvozu a uložení na skládku _x000d_
- poplatek za uložení na skládce viz položka 015112</t>
  </si>
  <si>
    <t>Horská vpust v km 1,552, 1,588 a 1,645_x000d_
7*1,5*1,2*3 = 37,800 =&gt; A</t>
  </si>
  <si>
    <t>17120</t>
  </si>
  <si>
    <t>ULOŽENÍ SYPANINY DO NÁSYPŮ A NA SKLÁDKY BEZ ZHUTNĚNÍ</t>
  </si>
  <si>
    <t>- uložení výkopku na trvalou skládku nebo deponii pro další využití _x000d_
- včetně naložení a dovozu</t>
  </si>
  <si>
    <t xml:space="preserve">z položky 12373:  39,0 = 39,000 =&gt; A _x000d_
z položky 13183:  23,625 = 23,625 =&gt; B _x000d_
z položky 13273.1:  31,2 = 31,200 =&gt; C _x000d_
z položky 13273.2:  9,36 = 9,360 =&gt; D _x000d_
z položky 13283:  37,80 = 37,800 =&gt; E _x000d_
z položky 18214:  260,0*0,25 = 65,000 =&gt; F _x000d_
A+B+C+D+E+F = 205,985 =&gt; G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</si>
  <si>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</si>
  <si>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17421</t>
  </si>
  <si>
    <t>ZÁSYP JAM A RÝH ZEMINOU BEZ ZHUTNĚNÍ</t>
  </si>
  <si>
    <t>úprava svahu zářezu nad zpevněným příkopem (předpoklad 0,1m3 /m)_x000d_
- použita vhodná část zeminy výkopku (položka 12373) uložená na mezideponii_x000d_
- posouzení vhodnosti pro další použití na stavbě bude zajištěno geotechnickým dozorem stavby_x000d_
- včetně naložení a dovozu</t>
  </si>
  <si>
    <t>(35+39+56)*0,1 = 13,000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</si>
  <si>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</si>
  <si>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</si>
  <si>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</si>
  <si>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potrubí HV (horské vpusti) ručně_x000d_
- ŠP štěrkopísek frakce 0/8 mm_x000d_
- včetně dodání, nákupu a dopravy vhodného materiálu</t>
  </si>
  <si>
    <t>Horská vpust v km 1,552, 1,588 a 1,645_x000d_
7*1,5*0,35*3 = 11,025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</si>
  <si>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</si>
  <si>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zásyp potrubí a vtokových jímek HV (horské vpusti) strojně_x000d_
- ŠD štěrkodrť frakce 0/22 mm, tl. 200 mm_x000d_
- včetně dodání, nákupu a dopravy vhodného materiálu</t>
  </si>
  <si>
    <t>Horská vpust v km 1,552, 1,588 a 1,645_x000d_
7*1,5*0,35*3 = 11,025 =&gt; A _x000d_
1,85*2*3 = 11,100 =&gt; B _x000d_
Celkem: A+B = 22,125 =&gt; C</t>
  </si>
  <si>
    <t>18110</t>
  </si>
  <si>
    <t>ÚPRAVA PLÁNĚ SE ZHUTNĚNÍM V HORNINĚ TŘ. I</t>
  </si>
  <si>
    <t>M2</t>
  </si>
  <si>
    <t>- úprava zemní pláně pod novou konstrukcí vozovky</t>
  </si>
  <si>
    <t>plocha dle ACAD_x000d_
141 = 141,000 =&gt; A _x000d_
Horská vpust v km 1,588 a 1,645_x000d_
2*10 = 20,000 =&gt; B _x000d_
Celkem: A+B = 161,000 =&gt; C</t>
  </si>
  <si>
    <t>Položka zahrnuje:
- úpravu pláně včetně vyrovnání výškových rozdílů. Míru zhutnění určuje projekt.
Položka nezahrnuje:
- x</t>
  </si>
  <si>
    <t>18214</t>
  </si>
  <si>
    <t>ÚPRAVA POVRCHŮ SROVNÁNÍM ÚZEMÍ V TL DO 0,25M</t>
  </si>
  <si>
    <t>- úprava svahu zářezu nad zpevněným příkopem (předpoklad 2m2/m)_x000d_
- včetně naložení, odvozu a uložení materiálu na skládku _x000d_
- poplatek za uložení na skládce viz položka 015111.1</t>
  </si>
  <si>
    <t>(35+39+56)*2 = 260,000 =&gt; A</t>
  </si>
  <si>
    <t xml:space="preserve">Položka zahrnuje:
-  úpravu pláně včetně vyrovnání výškových rozdílů
Položka nezahrnuje:
- x</t>
  </si>
  <si>
    <t>2 - Zakládání</t>
  </si>
  <si>
    <t>21151</t>
  </si>
  <si>
    <t>SANAČNÍ ŽEBRA Z LOMOVÉHO KAMENE</t>
  </si>
  <si>
    <t>- vsakovací žebro pod výtokem HV_x000d_
- šířky 0,6 m a hloubky 0,80 m_x000d_
- výplň žebra hrubý štěrk 63/125 mm_x000d_
- včetně dodání, dopravy a nákupu vhodného materiálu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</si>
  <si>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</si>
  <si>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</si>
  <si>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</si>
  <si>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- podélná drenáž a vsakovací žebro po výtokem HV_x000d_
- filtrační geotextílie 200 g/m2 (VL1 51-01)</t>
  </si>
  <si>
    <t>podélná drenáž_x000d_
(35+39+56)*2 = 260,000 =&gt; A _x000d_
Horská vpust v km 1,552, 1,588 a 1,645_x000d_
6,5*3*2 = 39,000 =&gt; B _x000d_
Celkem: A+B = 299,000 =&gt; C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</si>
  <si>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</si>
  <si>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212636</t>
  </si>
  <si>
    <t>TRATIVODY KOMPL Z TRUB Z PLAST HM DN DO 150MM, RÝHA TŘ II</t>
  </si>
  <si>
    <t>M</t>
  </si>
  <si>
    <t>podélná drenáž_x000d_
- drenážní potrubí PEHD DN150 mm s neperforovaným dnem_x000d_
- včetně zásypu tříděnou štěrkodrtí ŠD 8/32 mm (dodání, doprava a nákup materiálu)</t>
  </si>
  <si>
    <t>35+39+56 = 130,000 =&gt; A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</si>
  <si>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</si>
  <si>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289973</t>
  </si>
  <si>
    <t>OPLÁŠTĚNÍ (ZPEVNĚNÍ) Z GEOSÍTÍ A GEOROHOŽÍ</t>
  </si>
  <si>
    <t>- úprava svahu zářezu nad zpevněným příkopem (předpoklad 2m2/m)
- biodegradační kokosová síť (rohož) pro zpevnění svahů 400g/m²</t>
  </si>
  <si>
    <t>260 = 260,000 =&gt; A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</si>
  <si>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</si>
  <si>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4 - Vodorovné konstrukce</t>
  </si>
  <si>
    <t>45131A</t>
  </si>
  <si>
    <t>PODKLADNÍ A VÝPLŇOVÉ VRSTVY Z PROSTÉHO BETONU C20/25</t>
  </si>
  <si>
    <t>zpevnění svahu pod výtokem HV
- lože dlažby z betonu C20/25n XF3 tloušťky min. 100 mm</t>
  </si>
  <si>
    <t>Horská vpust v km 1,552, 1,588 a 1,645_x000d_
0,8*2*0,1*3 = 0,480 =&gt; A _x000d_
dlažba u vtokových jímek HV_x000d_
7*3*0,1 = 2,100 =&gt; B _x000d_
obrubníky_x000d_
9*0,25*0,1 = 0,225 =&gt; C _x000d_
A+B+C = 2,805 =&gt; D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</si>
  <si>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</si>
  <si>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</si>
  <si>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</si>
  <si>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- spodní vrstva - pískové lože fr. 0/4 mm tl. 150 mm</t>
  </si>
  <si>
    <t>pod potrubí propustků_x000d_
Horská vpust v km 1,552, 1,588 a 1,645_x000d_
6,5*0,6*0,15*3 = 1,755 =&gt; A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</si>
  <si>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</si>
  <si>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</si>
  <si>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</si>
  <si>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zpevnění svahu pod výtokem HV_x000d_
 - dlažba z lomového kamene tl. 150mm s vyspárováním cem. maltou F3, včetně betonového lože z betonu C20/25n XF3 100mm</t>
  </si>
  <si>
    <t>Horská vpust v km 1,552, 1,588 a 1,645_x000d_
0,8*2*0,25*3 = 1,200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</si>
  <si>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</si>
  <si>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5 - Komunikace</t>
  </si>
  <si>
    <t>56313</t>
  </si>
  <si>
    <t>VOZOVKOVÉ VRSTVY Z MECHANICKY ZPEVNĚNÉHO KAMENIVA TL. DO 150MM</t>
  </si>
  <si>
    <t>nová konstrukce vozovky_x000d_
- MZK 0/32 mm GC, mechanicky zpevněné kamenivo tl. 150 mm_x000d_
ČSN EN 13285 (ČSN 73 6126-1)</t>
  </si>
  <si>
    <t>plocha dle ACAD_x000d_
169,5 = 169,500 =&gt; A _x000d_
Horská vpust v km 1,588 a 1,645_x000d_
2*15 = 30,000 =&gt; B _x000d_
Celkem: A+B = 199,500 =&gt; C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</si>
  <si>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</si>
  <si>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</si>
  <si>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</si>
  <si>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 xml:space="preserve">nová konstrukce vozovky_x000d_
- ŠD 0/63 mm Ge, (štěrkodrť) tl. 200 mm	    	      		_x000d_
ČSN EN 13285 (ČSN 73 6126-1)</t>
  </si>
  <si>
    <t>56970</t>
  </si>
  <si>
    <t>ZPEVNĚNÍ KRAJNIC ZE ŠTĚRKODRTI NEBO RECYKLOVANÉHO MATERIÁLU</t>
  </si>
  <si>
    <t>zřízení krajnice z R-materiálu tl. 100 mm_x000d_
- krajnice podél zpevněného příkopu _x000d_
- krajnice na násypové straně - podél svodidla (0,50 m)_x000d_
- využití stávajícího materiálu - použit bude materiál z položky 11372</t>
  </si>
  <si>
    <t>krajnice podél příkopu_x000d_
((35+39+56)*0,5)*0,1 = 6,500 =&gt; A _x000d_
krajnice na násypové straně - svodidlo_x000d_
(12*0,5)*0,1 = 0,600 =&gt; B _x000d_
Celkem: A+B = 7,100 =&gt; C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</si>
  <si>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</si>
  <si>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</si>
  <si>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</si>
  <si>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 xml:space="preserve">nová konstrukce vozovky
- IP, EP 	infiltrační postřik z modifikované asfaltové emulze C 60 BP 5  0,60 kg/m2*	   
ČSN 73 6129</t>
  </si>
  <si>
    <t>393 = 393,000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</si>
  <si>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</si>
  <si>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</si>
  <si>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</si>
  <si>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nová konstrukce vozovky
- SP, EP	spojovací postřik z modifikované asfaltové emulze C 60 BP 5  0,25 kg/m2*          
ČSN 73 6129</t>
  </si>
  <si>
    <t>410 = 410,000 =&gt; A</t>
  </si>
  <si>
    <t>574A34</t>
  </si>
  <si>
    <t>ASFALTOVÝ BETON PRO OBRUSNÉ VRSTVY ACO 11+ TL. 40MM</t>
  </si>
  <si>
    <t>nová konstrukce vozovky_x000d_
- ACO 11+ asfaltový beton obrusné vrstvy 50/70 tl. 40 mm		_x000d_
ČSN EN 13108-1 (ČSN 73 6121)</t>
  </si>
  <si>
    <t>plocha dle ACAD_x000d_
370 = 370,000 =&gt; A _x000d_
Horská vpust v km 1,588 a 1,645_x000d_
2*20 = 40,000 =&gt; B _x000d_
Celkem: A+B = 410,000 =&gt; C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</si>
  <si>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</si>
  <si>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</si>
  <si>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</si>
  <si>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 xml:space="preserve">nová konstrukce vozovky_x000d_
- ACP 16+  asfaltový beton pro podkladní vrstvy 50/70	 tl. 80 mm_x000d_
ČSN EN 13108-1 (ČSN 73 6121)</t>
  </si>
  <si>
    <t>plocha dle ACAD_x000d_
363 = 363,000 =&gt; A _x000d_
Horská vpust v km 1,588 a 1,645_x000d_
2*15 = 30,000 =&gt; B _x000d_
Celkem: A+B = 393,000 =&gt; C</t>
  </si>
  <si>
    <t>58920</t>
  </si>
  <si>
    <t>VÝPLŇ SPAR MODIFIKOVANÝM ASFALTEM</t>
  </si>
  <si>
    <t>- těsnění spáry podél říms opěrných zdí (dle VL 403.42)</t>
  </si>
  <si>
    <t>24+19,2+5 = 48,200 =&gt; A</t>
  </si>
  <si>
    <t>Položka zahrnuje: 
- dodávku předepsaného materiálu
- vyčištění a výplň spar tímto materiálem
Položka nezahrnuje:
- x</t>
  </si>
  <si>
    <t>58950</t>
  </si>
  <si>
    <t>VÝPLŇ SPAR PRYŽOVOU VLOŽKOU</t>
  </si>
  <si>
    <t>8 - Trubní vedení</t>
  </si>
  <si>
    <t>89722</t>
  </si>
  <si>
    <t>VPUSŤ KANALIZAČNÍ HORSKÁ KOMPLETNÍ Z BETON DÍLCŮ</t>
  </si>
  <si>
    <t>- prefabrikovaná jímka horské vpusti s dvojitou litinovou mříží (C250) určenou pro horské vpusti_x000d_
- kompletní dodávka</t>
  </si>
  <si>
    <t>Horská vpust v km 1,552, 1,588 a 1,645_x000d_
3 = 3,000 =&gt; 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</si>
  <si>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</si>
  <si>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89915</t>
  </si>
  <si>
    <t>STUPADLA (A POD)</t>
  </si>
  <si>
    <t>- stupadla (kovová nebo plastová) vtokové jímky HV</t>
  </si>
  <si>
    <t>Horská vpust v km 1,552, 1,588 a 1,645_x000d_
3*3 = 9,000 =&gt; A</t>
  </si>
  <si>
    <t>Položka zahrnuje:
- veškerý materiál, výrobky a polotovary
- mimostaveništní a vnitrostaveništní dopravy (rovněž přesuny), včetně naložení a složení,případně s uložením
Položka nezahrnuje:
- x</t>
  </si>
  <si>
    <t>9 - Ostatní konstrukce a práce, bourání</t>
  </si>
  <si>
    <t>9113A3</t>
  </si>
  <si>
    <t>SVODIDLO OCEL SILNIČ JEDNOSTR, ÚROVEŇ ZADRŽ N1, N2 - DEMONTÁŽ S PŘESUNEM</t>
  </si>
  <si>
    <t>- demontáž stávající svodidel _x000d_
- včetně naložení a odvozu do sběrných surovin</t>
  </si>
  <si>
    <t>12+24+19+5 = 60,000 =&gt; A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</si>
  <si>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</si>
  <si>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9113B1</t>
  </si>
  <si>
    <t>SVODIDLO OCEL SILNIČ JEDNOSTR, ÚROVEŇ ZADRŽ H1 -DODÁVKA A MONTÁŽ</t>
  </si>
  <si>
    <t>- úseky svodidla délky 12,0 m navazující na zábradelní svodidla na opěrných zdích</t>
  </si>
  <si>
    <t>12 = 12,000 =&gt; A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</si>
  <si>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</si>
  <si>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</si>
  <si>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</si>
  <si>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- na krajnici budou á 15,0 m umístěny směrové sloupky Z11a a Z11b. 
- připojení účelových pozemních komunikací bude vyznačeno směrovými sloupky Z11c a Z11d</t>
  </si>
  <si>
    <t>směrové sloupky Z11a a Z11b_x000d_
300/15 = 20,000 =&gt; A _x000d_
červené směrové sloupky Z11c a Z11d _x000d_
2 = 2,000 =&gt; B _x000d_
Celkem: A+B = 22,000 =&gt; C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</si>
  <si>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</si>
  <si>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</si>
  <si>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</si>
  <si>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2 = 2,000 =&gt; A</t>
  </si>
  <si>
    <t>915111</t>
  </si>
  <si>
    <t>VODOROVNÉ DOPRAVNÍ ZNAČENÍ BARVOU HLADKÉ - DODÁVKA A POKLÁDKA</t>
  </si>
  <si>
    <t>- VDZ barvou - vodící proužky V4 šířky 250 mm</t>
  </si>
  <si>
    <t>300*2*0,125 = 75,000 =&gt; 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</si>
  <si>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</si>
  <si>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</si>
  <si>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</si>
  <si>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 - vodící proužky V4 šířky 250 mm</t>
  </si>
  <si>
    <t>917224</t>
  </si>
  <si>
    <t>SILNIČNÍ A CHODNÍKOVÉ OBRUBY Z BETONOVÝCH OBRUBNÍKŮ ŠÍŘ 150MM</t>
  </si>
  <si>
    <t>zpevnění rigolu u vtokových jímek propustků (HV)
- silniční obrubník osazený do lože z betonu C20/25n XF3 100mm</t>
  </si>
  <si>
    <t>Položka zahrnuje:
- dodání a pokládku betonových obrubníků o rozměrech předepsaných zadávací dokumentací
- betonové lože i boční betonovou opěrku
Položka nezahrnuje:
- x</t>
  </si>
  <si>
    <t>9183A3</t>
  </si>
  <si>
    <t>PROPUSTY Z TRUB DN 300MM PLASTOVÝCH</t>
  </si>
  <si>
    <t>- potrubí propustků (HV)_x000d_
- zesílené (korugované) potrubí PVC DN 250 SN8</t>
  </si>
  <si>
    <t>Horská vpust v km 1,552, 1,588 a 1,645_x000d_
8*3 = 24,000 =&gt; A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</si>
  <si>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</si>
  <si>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</si>
  <si>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</si>
  <si>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- spára podél říms opěrných zdí - pro těsnící zálivku</t>
  </si>
  <si>
    <t>Položka zahrnuje:
- řezání vozovkové vrstvy v předepsané tloušťce
- spotřeba vody
Položka nezahrnuje:
- x</t>
  </si>
  <si>
    <t>919112</t>
  </si>
  <si>
    <t>ŘEZÁNÍ ASFALTOVÉHO KRYTU VOZOVEK TL DO 100MM</t>
  </si>
  <si>
    <t>- hrana výkopu pro opěrnou zeď</t>
  </si>
  <si>
    <t>6,5*6 = 39,000 =&gt; A</t>
  </si>
  <si>
    <t>935212</t>
  </si>
  <si>
    <t>PŘÍKOPOVÉ ŽLABY Z BETON TVÁRNIC ŠÍŘ DO 600MM DO BETONU TL 100MM</t>
  </si>
  <si>
    <t>zpevnění dna příkopu odvodnění
- žlabové prefabrikáty (např. B BC 33-60) do lože z betonu C20/25n XF3 tloušťky min. 100 mm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</si>
  <si>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</si>
  <si>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935832</t>
  </si>
  <si>
    <t>ŽLABY A RIGOLY DLÁŽDĚNÉ Z LOMOVÉHO KAMENE TL DO 250MMM DO BETONU TL 100MM</t>
  </si>
  <si>
    <t>dlažba u vtokových jímek HV_x000d_
 - dlažba z lomového kamene tl. 150mm s vyspárováním cem. maltou F3, včetně betonového lože z betonu C20/25n XF3 100mm</t>
  </si>
  <si>
    <t>Horská vpust v km 1,552, 1,588 a 1,645_x000d_
7*3 = 21,000 =&gt; A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</si>
  <si>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</si>
  <si>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102 - SO 102 - Sanace svahu zářezu</t>
  </si>
  <si>
    <t>- zemina_x000d_
- položka 12373_x000d_
- předpokládaná objemová hmotnost zeminy výkopku 1,85 t/m3</t>
  </si>
  <si>
    <t xml:space="preserve">- z položky 12373:  19,965*1,85 = 36,935 =&gt; A</t>
  </si>
  <si>
    <t>- zemina _x000d_
- položka 12383_x000d_
- předpokládaná objemová hmotnost zeminy výkopku 1,85 t/m3</t>
  </si>
  <si>
    <t xml:space="preserve">- z položky 12383:   29,948*1,85 = 55,404 =&gt; A</t>
  </si>
  <si>
    <t>11211</t>
  </si>
  <si>
    <t>KÁCENÍ STROMŮ D KMENE DO 0,5M</t>
  </si>
  <si>
    <t>stromy na PUPFL _x000d_
- kácení stromů, včetně veškeré manipulace, odvozu a uložení na předepsané místo (zahrnuje všechny související práce a kompletní provedení)_x000d_
- dřevní hmota bude odkoupena zhotovitelem stavby na základě uzavřené kupní smlouvy nebo předána vlastníkovi pozemku (včetně roztřídění, nakrácení a uložení dle podmínek vlastníka pozemku)</t>
  </si>
  <si>
    <t>6 = 6,000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</si>
  <si>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</si>
  <si>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11214</t>
  </si>
  <si>
    <t>KÁCENÍ STROMŮ D KMENE DO 0,3M</t>
  </si>
  <si>
    <t>- kácení stromů, včetně veškeré manipulace, odvozu a uložení na předepsané místo (zahrnuje všechny související práce a kompletní provedení)_x000d_
- dřevní hmota bude odkoupena zhotovitelem stavby na základě uzavřené kupní smlouvy nebo předána vlastníkovi pozemku (včetně roztřídění, nakrácení a uložení dle podmínek vlastníka pozemku)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</si>
  <si>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</si>
  <si>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odkop svahu zářezu - předpoklad 40% výkopu_x000d_
- včetně naložení, odvozu a uložení na skládku _x000d_
- poplatek za uložení na skládce viz položka 015111_x000d_
- zatřídění vybouraných materiálů a zeminy včetně posouzení vhodnosti pro případné další použití na stavbě bude zajištěno geotechnickým dozorem stavby</t>
  </si>
  <si>
    <t>(0,35+3,2+2+0,5)/4*33*0,4 = 19,965 =&gt; A</t>
  </si>
  <si>
    <t>12383</t>
  </si>
  <si>
    <t>ODKOP PRO SPOD STAVBU SILNIC A ŽELEZNIC TŘ. II</t>
  </si>
  <si>
    <t>odkop svahu zářezu - předpoklad 60% výkopu_x000d_
- včetně naložení, odvozu a uložení na skládku _x000d_
- poplatek za uložení na skládce viz položka 015112_x000d_
- zatřídění vybouraných materiálů a zeminy včetně posouzení vhodnosti pro případné další použití na stavbě bude zajištěno geotechnickým dozorem stavby</t>
  </si>
  <si>
    <t>(0,35+3,2+2+0,5)/4*33*0,6 = 29,948 =&gt; A</t>
  </si>
  <si>
    <t xml:space="preserve">- uložení na  trvalou skládku _x000d_
- z položek 12373 a 12383_x000d_
- včetně naložení a dovozu</t>
  </si>
  <si>
    <t xml:space="preserve">- z položky 12373:  19,965 = 19,965 =&gt; A _x000d_
- z položky 12383:  29,948 = 29,948 =&gt; B _x000d_
A+B = 49,913 =&gt; C</t>
  </si>
  <si>
    <t xml:space="preserve">- zpevnění svahu zářezu PE protierozní rohoží_x000d_
- přesný rozsah  bude určen na místě stavby</t>
  </si>
  <si>
    <t>198/3 = 66,000 =&gt; A</t>
  </si>
  <si>
    <t>289941</t>
  </si>
  <si>
    <t>ZPEVNĚNÍ SKALNÍCH PLOCH Z OCELOVÝCH SÍTÍ HOROLEZECKÝM ZPŮSOBEM</t>
  </si>
  <si>
    <t>- očištění svahu zářezu _x000d_
- ochranná síť z ocelového pletiva_x000d_
- ocelová lana_x000d_
- kotevní svorníky z injekční zavrtávacích kotevních tyčí délky 3,0 a 4,0 m_x000d_
- přesný způsob statického zajištění viz. technická zpráva_x000d_
- přesný rozsah statického zajištění svahu zářezu bude určen na místě stavby_x000d_
- včetně vrtání a kotvení</t>
  </si>
  <si>
    <t>(7+7,2+5,6+4,2)/4*33 = 198,000 =&gt; A</t>
  </si>
  <si>
    <t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</si>
  <si>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201.1 - SO 201.1 - Opěrná zeď</t>
  </si>
  <si>
    <t>Svislé a kompletní konstrukce</t>
  </si>
  <si>
    <t>Přidružená stavební výroba</t>
  </si>
  <si>
    <t>- zemina _x000d_
- položka 12373.2, 18214_x000d_
- předpokládaná objemová hmotnost zeminy výkopku 1,85 t/m3</t>
  </si>
  <si>
    <t xml:space="preserve">- z položky 12373.2:  52,2*1,85 = 96,570 =&gt; A _x000d_
- z položky 18214:  90,0*0,25*1,85 = 41,625 =&gt; B _x000d_
A+B = 138,195 =&gt; C</t>
  </si>
  <si>
    <t>- zemina _x000d_
- položka 12383.2_x000d_
- předpokládaná objemová hmotnost zeminy výkopku 1,85 t/m3</t>
  </si>
  <si>
    <t>78,3*1,85 = 144,855 =&gt; A</t>
  </si>
  <si>
    <t>015113</t>
  </si>
  <si>
    <t xml:space="preserve">POPLATKY ZA LIKVIDACI ODPADŮ NEKONTAMINOVANÝCH - 17 05 04  VYTĚŽENÉ ZEMINY A HORNINY -  III. TŘÍDA TĚŽITELNOSTI</t>
  </si>
  <si>
    <t>- zemina z vrtání pilot _x000d_
- z položky 26135_x000d_
- předpokládaná objemová hmotnost zeminy výkopku 1,85 t/m3</t>
  </si>
  <si>
    <t xml:space="preserve">- z položky 26135:  3,14*0,1225*0,1225*240*1,85 = 20,921 =&gt; C</t>
  </si>
  <si>
    <t>výkop pro opěrnou zeď - předpoklad 40% výkopu_x000d_
- předpoklad: 25% vytříděné zeminy z této části výkopu bude uloženo na meziskládku a použito zpět na zásyp opěrné zdi (pro položky 17110 a 458523.1)_x000d_
- včetně naložení a odvozu na meziskládku_x000d_
- zatřídění vybouraných materiálů a zeminy včetně posouzení vhodnosti pro další použití na stavbě bude zajištěno geotechnickým dozorem stavby</t>
  </si>
  <si>
    <t>30*5,8*0,4*0,25 = 17,400 =&gt; A</t>
  </si>
  <si>
    <t>výkop pro opěrnou zeď - předpoklad 40% výkopu_x000d_
- předpoklad: 75% vytříděné zeminy z této části výkopu bude uloženo na trvalou skládku_x000d_
- včetně naložení a odvozu materiálu na trvalou skládku _x000d_
- poplatek za skládkovné v položce 015111_x000d_
- zatřídění vybouraných materiálů a zeminy včetně posouzení vhodnosti pro další použití na stavbě bude zajištěno geotechnickým dozorem stavby</t>
  </si>
  <si>
    <t>30*5,8*0,4*0,75 = 52,200 =&gt; A</t>
  </si>
  <si>
    <t>výkop pro opěrnou zeď - předpoklad 60% výkopu_x000d_
- předpoklad: 25% vytříděné zeminy z této části výkopu bude uloženo na meziskládku a použito zpět na zásyp opěrné zdi (pro položku 458523.1)_x000d_
- včetně naložení a odvozu na meziskládku_x000d_
- zatřídění vybouraných materiálů a zeminy včetně posouzení vhodnosti pro další použití na stavbě bude zajištěno geotechnickým dozorem stavby</t>
  </si>
  <si>
    <t>30*5,8*0,6*0,25 = 26,100 =&gt; A</t>
  </si>
  <si>
    <t>výkop pro opěrnou zeď - předpoklad 60% výkopu_x000d_
- předpoklad: 75% vytříděné zeminy z této části výkopu bude uloženo na trvalou skládku_x000d_
- včetně naložení a odvozu materiálu na trvalou skládku_x000d_
- poplatek za skládkovné v položce 015112_x000d_
- zatřídění vybouraných materiálů a zeminy včetně posouzení vhodnosti pro další použití na stavbě bude zajištěno geotechnickým dozorem stavby</t>
  </si>
  <si>
    <t>30*5,8*0,6*0,75 = 78,300 =&gt; A</t>
  </si>
  <si>
    <t>17110</t>
  </si>
  <si>
    <t>ULOŽENÍ SYPANINY DO NÁSYPŮ SE ZHUTNĚNÍM</t>
  </si>
  <si>
    <t>- úprava svahu pod opěrnou zdí_x000d_
- využití zeminy z položky 12373.1_x000d_
- včetně naložení a dovozu</t>
  </si>
  <si>
    <t>30*0,5 = 15,000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</si>
  <si>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</si>
  <si>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- uložení na trvalou skládku a meziskládku_x000d_
- včetně naložení a dovozu</t>
  </si>
  <si>
    <t xml:space="preserve">- z položky 12373.1:  17,40 = 17,400 =&gt; A _x000d_
- z položky 12373.2:  52,2 = 52,200 =&gt; B _x000d_
- z položky 12383.1:  26,10 = 26,100 =&gt; C _x000d_
- z položky 12383.2:  78,30 = 78,300 =&gt; D _x000d_
- z položky 18214:  90,0*0,25 = 22,500 =&gt; E _x000d_
A+B+C+D+E = 196,500 =&gt; F</t>
  </si>
  <si>
    <t>- úprava svahu pod opěrnou zdí_x000d_
- plocha dle ACAD_x000d_
- včetně naložení, odvozu a uložení materiálu na skládku _x000d_
- poplatek za uložení na skládce viz položka 015111</t>
  </si>
  <si>
    <t>30*3 = 90,000 =&gt; A</t>
  </si>
  <si>
    <t>18481</t>
  </si>
  <si>
    <t>OCHRANA STROMŮ BEDNĚNÍM</t>
  </si>
  <si>
    <t>- ochrana stromů bedněním 
- kompletní dodávka, včetně nákupu a dodání potřebného materiálu
- včetně následného odstranění, odvozu a likvidace</t>
  </si>
  <si>
    <t>Položka zahrnuje:
- veškerý materiál, výrobky a polotovary, včetně mimostaveništní a vnitrostaveništní dopravy (rovněž přesuny), včetně naložení a složení, případně s uložením
Položka nezahrnuje:
- x</t>
  </si>
  <si>
    <t>21152</t>
  </si>
  <si>
    <t>SANAČNÍ ŽEBRA Z KAMENIVA DRCENÉHO ŠD</t>
  </si>
  <si>
    <t>- obsyp podélné drenáže ŠD 8/16mm
- včetně nákupu materiálu</t>
  </si>
  <si>
    <t>24*0,15 = 3,600 =&gt; A</t>
  </si>
  <si>
    <t>- podélná drenáž - filtrační geotextilie_x000d_
- geotextilie netkané (polypropylenová vlákna) se základní ÚV stabilizací 100 g/m2</t>
  </si>
  <si>
    <t>24*2 = 48,000 =&gt; A</t>
  </si>
  <si>
    <t>224367</t>
  </si>
  <si>
    <t>VÝZTUŽ PILOT TUHÁ</t>
  </si>
  <si>
    <t>- dodání, osazení a vycentrování do vrtu ocelového profilu HEB140 v jakosti 11 375 (34kg/m) délky 6,0 m</t>
  </si>
  <si>
    <t>4*4*6*0,034 = 3,264 =&gt; A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</si>
  <si>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</si>
  <si>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227831</t>
  </si>
  <si>
    <t>MIKROPILOTY KOMPLET D DO 150MM NA POVRCHU</t>
  </si>
  <si>
    <t>- svislé mikropiloty ∅108/10mm délky 6,0m s injektovaným kořenem délky 4,0 m</t>
  </si>
  <si>
    <t>4*4*6 = 96,000 =&gt; A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</si>
  <si>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</si>
  <si>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26135</t>
  </si>
  <si>
    <t>VRTY PRO KOTVENÍ, INJEKTÁŽ A MIKROPILOTY NA POVRCHU TŘ. III D DO 300MM</t>
  </si>
  <si>
    <t>- vrty pro svislé mikropiloty a zápory - průměr 245/218 mm_x000d_
_x000d_
- zemina z vrtání bude uložena na skládku, včetně naložení, odvozu a uložení na skládku _x000d_
- poplatek za uložení na skládce viz položka 015113</t>
  </si>
  <si>
    <t>4*8*7,5 = 240,000 =&gt; A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</si>
  <si>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</si>
  <si>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281611</t>
  </si>
  <si>
    <t>INJEKTOVÁNÍ NÍZKOTLAKÉ Z CEMENTOVÝCH POJIV NA POVRCHU</t>
  </si>
  <si>
    <t>- výplň vrtů svislých mikropilot (zápor) aktivovanou cementovou směsí</t>
  </si>
  <si>
    <t>4*4*5,5*0,07*1,1 = 6,776 =&gt; A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</si>
  <si>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</si>
  <si>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- zpevnění upraveného svahu pod opěrnou zdí protierozní biodegradační georohoží</t>
  </si>
  <si>
    <t>90 = 90,000 =&gt; A</t>
  </si>
  <si>
    <t>3 - Svislé a kompletní konstrukce</t>
  </si>
  <si>
    <t>317325</t>
  </si>
  <si>
    <t>ŘÍMSY ZE ŽELEZOBETONU DO C30/37 (B37)</t>
  </si>
  <si>
    <t>- římsa opěrné zdi - beton C30/37 - XF4</t>
  </si>
  <si>
    <t>24*0,24 = 5,760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</si>
  <si>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</si>
  <si>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</si>
  <si>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</si>
  <si>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- římsa opěrné zdi_x000d_
- 120 kg/m3</t>
  </si>
  <si>
    <t>5,76*0,120 = 0,691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</si>
  <si>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</si>
  <si>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327324</t>
  </si>
  <si>
    <t>ZDI OPĚRNÉ, ZÁRUBNÍ, NÁBŘEŽNÍ ZE ŽELEZOVÉHO BETONU DO C25/30 (B30)</t>
  </si>
  <si>
    <t>- základ a dřík opěrné zdi - beton C25/30 - XF2</t>
  </si>
  <si>
    <t>24*1,6*1 = 38,400 =&gt; A _x000d_
24*0,6*0,75 = 10,800 =&gt; B _x000d_
Celkem: A+B = 49,200 =&gt; C</t>
  </si>
  <si>
    <t>327365</t>
  </si>
  <si>
    <t>VÝZTUŽ ZDÍ OPĚRNÝCH, ZÁRUBNÍCH, NÁBŘEŽNÍCH Z OCELI 10505</t>
  </si>
  <si>
    <t>- základ a dřík opěrné zdi_x000d_
- 80 kg/m3</t>
  </si>
  <si>
    <t>49,2*0,08 = 3,936 =&gt; A</t>
  </si>
  <si>
    <t>451312</t>
  </si>
  <si>
    <t>PODKLADNÍ A VÝPLŇOVÉ VRSTVY Z PROSTÉHO BETONU C12/15</t>
  </si>
  <si>
    <t>- podkladní beton opěrné zdi tl. do 150 mm - beton C12/15 - XC0 tl. 150 mm</t>
  </si>
  <si>
    <t>24*2,3*0,15 = 8,280 =&gt; A</t>
  </si>
  <si>
    <t>45731</t>
  </si>
  <si>
    <t>VYROVNÁVACÍ A SPÁD PROSTÝ BETON</t>
  </si>
  <si>
    <t>- spádový beton podélné drenáže</t>
  </si>
  <si>
    <t>458523</t>
  </si>
  <si>
    <t>VÝPLŇ ZA OPĚRAMI A ZDMI Z KAMENIVA DRCENÉHO, INDEX ZHUTNĚNÍ ID DO 0,9</t>
  </si>
  <si>
    <t>zásyp výkopů za opěrnou zdí - vhodná část zeminy výkopku _x000d_
- po vrstvách 250 mm hutněný zásyp (id=0.90, D=100% PS) z nesoudržného, nenamrzavého materiálu _x000d_
- předpoklad: bude upřesněno geotechnickým dozorem stavby_x000d_
- využití zeminy z položek 12373.1 a 12383.1</t>
  </si>
  <si>
    <t>17,4+26,1 = 43,500 =&gt; A _x000d_
zemina použitá pro úpravy svahu u paty zdi_x000d_
-15 = -15,000 =&gt; B _x000d_
Celkem: A+B = 28,500 =&gt; C</t>
  </si>
  <si>
    <t>zásyp výkopů za opěrnou zdí - nakupovaný materiál 
- po vrstvách 250 mm hutněný zásyp (id=0.90, D=100% PS) z štěrkodrti ŠDa 0/63mm (ČSN 736133) 
- předpoklad: bude upřesněno geotechnickým dozorem stavby</t>
  </si>
  <si>
    <t>24*1,75+6*5,75 = 76,500 =&gt; A _x000d_
odpočet - zpětné použití vhodné části výkopku_x000d_
-28,5 = -28,500 =&gt; B _x000d_
Celkem: A+B = 48,000 =&gt; C</t>
  </si>
  <si>
    <t>46452</t>
  </si>
  <si>
    <t>POHOZ DNA A SVAHŮ Z KAMENIVA DRCENÉHO</t>
  </si>
  <si>
    <t>- zpevnění svahu pod římsou opěrné zdi hrubým štěrkem 32/63mm tl. 150mm</t>
  </si>
  <si>
    <t>30*0,5*0,15 = 2,250 =&gt; A</t>
  </si>
  <si>
    <t>7 - Přidružená stavební výroba</t>
  </si>
  <si>
    <t>711111</t>
  </si>
  <si>
    <t>IZOLACE BĚŽNÝCH KONSTRUKCÍ PROTI ZEMNÍ VLHKOSTI ASFALTOVÝMI NÁTĚRY</t>
  </si>
  <si>
    <t>- izolace rubu opěrné zdi - penetrační a 2x asfaltový nátěr</t>
  </si>
  <si>
    <t>24*(1+1) = 48,000 =&gt; A _x000d_
24*0,75 = 18,000 =&gt; B _x000d_
Celkem: A+B = 66,000 =&gt; C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</si>
  <si>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</si>
  <si>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</si>
  <si>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</si>
  <si>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- ochranná izolace rubu opěrné zdi - netkaná geotextilie 400g/m²</t>
  </si>
  <si>
    <t>Položka zahrnuje:
- dodání předepsaného ochranného materiálu
- zřízení ochrany izolace
Položka nezahrnuje:
- x</t>
  </si>
  <si>
    <t>78383</t>
  </si>
  <si>
    <t>NÁTĚRY BETON KONSTR TYP S4 (OS-C)</t>
  </si>
  <si>
    <t>- ochranný nátěr římsy - typ S4 (dle tab. č.5 TP31)</t>
  </si>
  <si>
    <t>24*1,15 = 27,600 =&gt; A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</si>
  <si>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</si>
  <si>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87533</t>
  </si>
  <si>
    <t>POTRUBÍ DREN Z TRUB PLAST DN DO 150MM</t>
  </si>
  <si>
    <t>- podélná drenáž HDPE DN 150mm - vyústění</t>
  </si>
  <si>
    <t>2*3 = 6,000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</si>
  <si>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</si>
  <si>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</si>
  <si>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</si>
  <si>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- podélná drenáž - HDPE DN 150mm</t>
  </si>
  <si>
    <t>24 = 24,000 =&gt; A</t>
  </si>
  <si>
    <t>9117C1</t>
  </si>
  <si>
    <t>SVOD OCEL ZÁBRADEL ÚROVEŇ ZADRŽ H2 - DODÁVKA A MONTÁŽ</t>
  </si>
  <si>
    <t>- zábradelní svodidla ocelová s osazením sloupků kotvením do římsy, úrovně zádržnosti H2 s madlem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</si>
  <si>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</si>
  <si>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- sloupek svodidlový plastový s retroreflexní fólií s kovovým držákem</t>
  </si>
  <si>
    <t>931182</t>
  </si>
  <si>
    <t>VÝPLŇ DILATAČNÍCH SPAR Z POLYSTYRENU TL 20MM</t>
  </si>
  <si>
    <t>- dilatační spáry základu, dříku a římsy</t>
  </si>
  <si>
    <t>4*(1,6*1+0,6*0,75) = 8,200 =&gt; A _x000d_
4*0,24 = 0,960 =&gt; B _x000d_
Celkem: A+B = 9,160 =&gt; C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</si>
  <si>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</si>
  <si>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</si>
  <si>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</si>
  <si>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4*(1+0,75) = 7,000 =&gt; A _x000d_
4*(0,2+0,35+0,8) = 5,400 =&gt; B _x000d_
Celkem: A+B = 12,400 =&gt; C</t>
  </si>
  <si>
    <t>Položka zahrnuje:
- dodávku a osazení předepsaného materiálu
- očištění ploch spáry před úpravou
- očištění okolí spáry po úpravě
Položka nezahrnuje:
- těsnící profil</t>
  </si>
  <si>
    <t>93135</t>
  </si>
  <si>
    <t>TĚSNĚNÍ DILATAČ SPAR PRYŽ PÁSKOU NEBO KRUH PROFILEM</t>
  </si>
  <si>
    <t>201.2 - SO 201.2 - Opěrná zeď</t>
  </si>
  <si>
    <t>- zemina_x000d_
- položka 12373.2, 18214_x000d_
- předpokládaná objemová hmotnost zeminy výkopku 1,85 t/m3</t>
  </si>
  <si>
    <t xml:space="preserve">- z položky 12373.2:   28,8*1,85 = 53,280 =&gt; A _x000d_
- z položky 18214:  60,0*0,25*1,85 = 27,750 =&gt; B _x000d_
A+B = 81,030 =&gt; C</t>
  </si>
  <si>
    <t>- zemina_x000d_
- položka 12383.2_x000d_
- předpokládaná objemová hmotnost zeminy výkopku 1,85 t/m3</t>
  </si>
  <si>
    <t>43,2*1,85 = 79,920 =&gt; A</t>
  </si>
  <si>
    <t xml:space="preserve">- z položky 26135:  3,14*0,1225*0,1225*90*1,85 = 7,845 =&gt; C</t>
  </si>
  <si>
    <t>015140</t>
  </si>
  <si>
    <t xml:space="preserve">POPLATKY ZA LIKVIDACI ODPADŮ NEKONTAMINOVANÝCH - 17 01 01  BETON Z DEMOLIC OBJEKTŮ, ZÁKLADŮ TV</t>
  </si>
  <si>
    <t>- beton - odbourání části stávající opěrné zdi _x000d_
- položka 96616_x000d_
- předpokládaná objemová hmotnost suti 2,50 t/m3</t>
  </si>
  <si>
    <t>13,824*2,5 = 34,560 =&gt; A</t>
  </si>
  <si>
    <t>20*4,8*0,4*0,25 = 9,600 =&gt; A</t>
  </si>
  <si>
    <t>výkop pro opěrnou zeď - předpoklad 40% výkopu_x000d_
- předpoklad: 75% vytříděné zeminy z této části výkopu bude uloženo na skládku- včetně naložení a odvozu materiálu na trvalou skládku _x000d_
- poplatek za skládkovné v položce 015111_x000d_
- zatřídění vybouraných materiálů a zeminy včetně posouzení vhodnosti pro další použití na stavbě bude zajištěno geotechnickým dozorem stavby</t>
  </si>
  <si>
    <t>20*4,8*0,4*0,75 = 28,800 =&gt; A</t>
  </si>
  <si>
    <t>výkop pro opěrnou zeď - předpoklad 60% výkopu_x000d_
- předpoklad: 25% vytříděné zeminy z této části výkopu bude uloženo na meziskládku a použito zpět na zásyp opěrné zdi (pro položky 17110 a 458523.1)_x000d_
- včetně naložení a odvozu na meziskládku_x000d_
- zatřídění vybouraných materiálů a zeminy včetně posouzení vhodnosti pro další použití na stavbě bude zajištěno geotechnickým dozorem stavby</t>
  </si>
  <si>
    <t>20*4,8*0,6*0,25 = 14,400 =&gt; A</t>
  </si>
  <si>
    <t>20*4,8*0,6*0,75 = 43,200 =&gt; A</t>
  </si>
  <si>
    <t>- úprava svahu pod opěrnou zdí_x000d_
- využití zeminy z položky 12373.1 a 12383.1_x000d_
- včetně naložení a dovozu</t>
  </si>
  <si>
    <t>20*0,5 = 10,000 =&gt; A</t>
  </si>
  <si>
    <t xml:space="preserve">- z položky 12373.1:  9,6 = 9,600 =&gt; A _x000d_
- z položky 12373.2:  28,8 = 28,800 =&gt; B _x000d_
- z položky 12383.1:  14,4 = 14,400 =&gt; C _x000d_
- z položky 12383.2:  43,2 = 43,200 =&gt; D _x000d_
- z položky 18214:  60,0*0,25 = 15,000 =&gt; E _x000d_
A+B+C+D+E = 111,000 =&gt; F</t>
  </si>
  <si>
    <t>20*3 = 60,000 =&gt; A</t>
  </si>
  <si>
    <t>8 = 8,000 =&gt; A</t>
  </si>
  <si>
    <t>20*0,15 = 3,000 =&gt; A</t>
  </si>
  <si>
    <t>20*2 = 40,000 =&gt; A</t>
  </si>
  <si>
    <t>- svislé mikropiloty ∅108/10mm délky 6,0m s injektovaným kořenem délky 4,0m</t>
  </si>
  <si>
    <t>2*6*6 = 72,000 =&gt; A</t>
  </si>
  <si>
    <t>- vrty pro svislé mikropiloty - průměr 245/218 mm_x000d_
_x000d_
- zemina z vrtání bude uložena na skládku, včetně naložení, odvozu a uložení na skládku _x000d_
- poplatek za uložení na skládce viz položka 015113</t>
  </si>
  <si>
    <t>2*6*7,5 = 90,000 =&gt; A</t>
  </si>
  <si>
    <t>- zpevnění upraveného svahu pod opěrnou zdí biodegradační georohoží</t>
  </si>
  <si>
    <t>60 = 60,000 =&gt; A</t>
  </si>
  <si>
    <t>19,2*0,24 = 4,608 =&gt; A</t>
  </si>
  <si>
    <t>4,608*0,12 = 0,553 =&gt; A</t>
  </si>
  <si>
    <t>19,2*1,6*1 = 30,720 =&gt; A _x000d_
19,2*0,6*0,8 = 9,216 =&gt; B _x000d_
Celkem: A+B = 39,936 =&gt; C</t>
  </si>
  <si>
    <t>39,936*0,07 = 2,796 =&gt; A</t>
  </si>
  <si>
    <t>19,2*2,3*0,15 = 6,624 =&gt; A</t>
  </si>
  <si>
    <t>9,6+14,4 = 24,000 =&gt; A _x000d_
zemina použitá pro úpravy svahu u paty zdi_x000d_
-10 = -10,000 =&gt; B _x000d_
Celkem: A+B = 14,000 =&gt; C</t>
  </si>
  <si>
    <t>20*1,75 = 35,000 =&gt; A _x000d_
odpočet - zpětné použití vhodné části výkopku_x000d_
-14 = -14,000 =&gt; B _x000d_
Celkem: A+B = 21,000 =&gt; C</t>
  </si>
  <si>
    <t>20*0,5*0,15 = 1,500 =&gt; A</t>
  </si>
  <si>
    <t>19,2*(1+1) = 38,400 =&gt; A _x000d_
19,2*0,75 = 14,400 =&gt; B _x000d_
Celkem: A+B = 52,800 =&gt; C</t>
  </si>
  <si>
    <t>19,2*1,15 = 22,080 =&gt; A</t>
  </si>
  <si>
    <t>20 = 20,000 =&gt; A</t>
  </si>
  <si>
    <t>2*(1,6*1+0,6*0,8) = 4,160 =&gt; A _x000d_
2*0,24 = 0,480 =&gt; B _x000d_
Celkem: A+B = 4,640 =&gt; C</t>
  </si>
  <si>
    <t>2*(1+0,8) = 3,600 =&gt; A _x000d_
2*(0,2+0,35+0,8) = 2,700 =&gt; B _x000d_
Celkem: A+B = 6,300 =&gt; C</t>
  </si>
  <si>
    <t>96616</t>
  </si>
  <si>
    <t>BOURÁNÍ KONSTRUKCÍ ZE ŽELEZOBETONU</t>
  </si>
  <si>
    <t>- odbourání části stávající opěrné zdi_x000d_
- včetně naložení, odvozu a uložení na skládku _x000d_
- poplatek za uložení na skládce viz položka 015140</t>
  </si>
  <si>
    <t>19,2*0,9*0,8 = 13,824 =&gt; A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</si>
  <si>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</si>
  <si>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202.1 - SO 202.1 - Sanace stávající opěrné zdi</t>
  </si>
  <si>
    <t>- zemina_x000d_
- položky 12373.2, 13673, 18214_x000d_
- předpokládaná objemová hmotnost zeminy výkopku 1,85 t/m3</t>
  </si>
  <si>
    <t xml:space="preserve">- z položky 12373.2:  21,35*1,85 = 39,498 =&gt; A _x000d_
- z položky 13673:  45,75*1,85 = 84,638 =&gt; B _x000d_
- z položky 18214:  213,5*0,25*1,85 = 98,744 =&gt; C _x000d_
A+B+C = 222,880 =&gt; D</t>
  </si>
  <si>
    <t>- zemina z vrtání pilot _x000d_
- z položky 26133_x000d_
- předpokládaná objemová hmotnost zeminy výkopku 1,85 t/m3</t>
  </si>
  <si>
    <t xml:space="preserve">- z položky 26133:  3,14*0,075*0,075*160*1,85 = 5,228 =&gt; C</t>
  </si>
  <si>
    <t>- beton - odsekaní betonu (cementového kamene) na vnější řadě stávajících zápor opěrné zdi_x000d_
- položka 97816_x000d_
- předpokládaná objemová hmotnost suti 2,50 t/m3</t>
  </si>
  <si>
    <t>1,14*2,5 = 2,850 =&gt; A</t>
  </si>
  <si>
    <t>odkop svahu před opěrnou zdí _x000d_
- vytříděná zemina této části výkopu bude použita na úpravu svahu násypu - využití pro položku 17110_x000d_
- včetně naložení a odvozu na meziskládku_x000d_
- zatřídění vybouraných materiálů a zeminy včetně posouzení vhodnosti pro další použití na stavbě bude zajištěno geotechnickým dozorem stavby</t>
  </si>
  <si>
    <t>30,5 = 30,500 =&gt; A</t>
  </si>
  <si>
    <t>odkop svahu před opěrnou zdí _x000d_
- zemina této části výkopu bude uložena na trvalou skládku_x000d_
- včetně naložení a odvozu materiálu na trvalou skládku _x000d_
- poplatek za skládkovné v položce 015111</t>
  </si>
  <si>
    <t>61*0,85 = 51,850 =&gt; A _x000d_
zemina použitá na úpravu svahu_x000d_
-30,5 = -30,500 =&gt; B _x000d_
Celkem: A+B = 21,350 =&gt; C</t>
  </si>
  <si>
    <t>13673</t>
  </si>
  <si>
    <t>VYKOP V UZAVŘ PROSTORÁCH A POD ZÁKLADY TŘ. I</t>
  </si>
  <si>
    <t>výkop pod opěrnou zdí _x000d_
- včetně naložení a odvozu materiálu na trvalou skládku _x000d_
- poplatek za skládkovné v položce 015111</t>
  </si>
  <si>
    <t>61*0,75 = 45,750 =&gt; A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</si>
  <si>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</si>
  <si>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- úprava svahu pod opěrnou zdí_x000d_
- materiál z položky 12373.1_x000d_
- včetně naložení a dovozu</t>
  </si>
  <si>
    <t>61*0,5 = 30,500 =&gt; A</t>
  </si>
  <si>
    <t>uložení na skládku a meziskládku_x000d_
- včetně naložení a dovozu</t>
  </si>
  <si>
    <t xml:space="preserve">- z položky 12373.1: 30,50 = 30,500 =&gt; A _x000d_
- z položky 12373.2:  21,35 = 21,350 =&gt; B _x000d_
- z položky 13673:  45,75 = 45,750 =&gt; C _x000d_
- z položky 18214:  213,5*0,25 = 53,375 =&gt; D _x000d_
A+B+C+D = 150,975 =&gt; E</t>
  </si>
  <si>
    <t>- úprava svahu pod opěrnou zdí_x000d_
- plocha dle ACAD_x000d_
- včetně naložení a odvozu materiálu na trvalou skládku _x000d_
- poplatek za skládkovné v položce 015111</t>
  </si>
  <si>
    <t>61*3,5 = 213,500 =&gt; A</t>
  </si>
  <si>
    <t>- podélná drenáž - filtrační geotextilie_x000d_
- geotextilie netkané (polypropylenová vlákna) se základní ÚV stabilizací 200 g/m2</t>
  </si>
  <si>
    <t>61*2 = 122,000 =&gt; A</t>
  </si>
  <si>
    <t>26133</t>
  </si>
  <si>
    <t>VRTY PRO KOTVENÍ, INJEKTÁŽ A MIKROPILOTY NA POVRCHU TŘ. III D DO 150MM</t>
  </si>
  <si>
    <t>- vrty pro kotvy_x000d_
_x000d_
- zemina z vrtání bude uložena na skládku, včetně naložení, odvozu a uložení na skládku _x000d_
- poplatek za uložení na skládce viz položka 015113</t>
  </si>
  <si>
    <t>20*8 = 160,000 =&gt; A</t>
  </si>
  <si>
    <t>285376</t>
  </si>
  <si>
    <t>KOTVENÍ NA POVRCHU Z PŘEDPÍNACÍ VÝZTUŽE DL. DO 8M</t>
  </si>
  <si>
    <t>trvalá tyčová kotva
- celozávitová tyč CKT 28mm (S670H) s kořenem dl. 4,00 m, celkové délky 8,00 m
- hlava kotvy CKT 28mm (typová matice + kotevní deska + kryt)</t>
  </si>
  <si>
    <t>Položka zahrnuje:
- dodávku předepsané kotvy, případně její protikorozní úpravu, její osazení do vrtu, zainjektování a napnutí, případně opěrné desky
Položka nezahrnuje:
- vrty</t>
  </si>
  <si>
    <t>289314</t>
  </si>
  <si>
    <t>STŘÍKANÝ BETON DO C25/30</t>
  </si>
  <si>
    <t>- zajištění stěny výkopu pod stávající opěrnou zdí_x000d_
- stříkaný beton SB30</t>
  </si>
  <si>
    <t>61*0,3 = 18,300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</si>
  <si>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</si>
  <si>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213,5 = 213,500 =&gt; A</t>
  </si>
  <si>
    <t>327325</t>
  </si>
  <si>
    <t>ZDI OPĚRNÉ, ZÁRUBNÍ, NÁBŘEŽNÍ ZE ŽELEZOVÉHO BETONU DO C30/37 (B37)</t>
  </si>
  <si>
    <t>- dřík opěrné zdi - beton C30/37 - XF4</t>
  </si>
  <si>
    <t>60,1*0,8 = 48,080 =&gt; A</t>
  </si>
  <si>
    <t>- dřík opěrné zdi_x000d_
- 80 kg/m3</t>
  </si>
  <si>
    <t>48,08*0,080 = 3,846 =&gt; A</t>
  </si>
  <si>
    <t>- podkladní beton opěrné zdi tl. 100 mm - beton C12/15 - XC0</t>
  </si>
  <si>
    <t>61*0,8*0,1 = 4,880 =&gt; A</t>
  </si>
  <si>
    <t>61*0,5*0,15 = 4,575 =&gt; A</t>
  </si>
  <si>
    <t>87527</t>
  </si>
  <si>
    <t>POTRUBÍ DREN Z TRUB PLAST (I FLEXIBIL) DN DO 100MM</t>
  </si>
  <si>
    <t>- podélná drenáž HDPE DN 100mm - vyústění</t>
  </si>
  <si>
    <t>6*2 = 12,000 =&gt; A</t>
  </si>
  <si>
    <t>875272</t>
  </si>
  <si>
    <t>POTRUBÍ DREN Z TRUB PLAST (I FLEXIBIL) DN DO 100MM DĚROVANÝCH</t>
  </si>
  <si>
    <t>- podélná drenáž - HDPE DN 100mm</t>
  </si>
  <si>
    <t>61 = 61,000 =&gt; A</t>
  </si>
  <si>
    <t>- dilatační spáry dříku</t>
  </si>
  <si>
    <t>10*0,8 = 8,000 =&gt; A</t>
  </si>
  <si>
    <t>10*(1,2+0,2) = 14,000 =&gt; A</t>
  </si>
  <si>
    <t>931385</t>
  </si>
  <si>
    <t>TĚSNĚNÍ DILATAČNÍCH SPAR SILIKONOVÝM TMELEM PRŮŘEZU DO 600MM2</t>
  </si>
  <si>
    <t>- utěsnění pracovní spáry mezi stávají opěrnou zdí a dříkem těsnící elastickou stěrkou nebo nalepovací páskou (VL4 401.04 VAR2)</t>
  </si>
  <si>
    <t>97816</t>
  </si>
  <si>
    <t>ODSEKÁNÍ VRSTVY VYROVNÁVACÍHO BETONU NA MOSTECH</t>
  </si>
  <si>
    <t>- odsekaní betonu (cementového kamene) na vnější řadě stávajících zápor opěrné zdi_x000d_
- včetně naložení a odvozu materiálu na trvalou skládku _x000d_
- poplatek za skládkovné v položce 015140</t>
  </si>
  <si>
    <t>38*1,2*0,025 = 1,140 =&gt; A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</si>
  <si>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</si>
  <si>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202.2 - SO 202.2 - Sanace stávající opěrné zdi</t>
  </si>
  <si>
    <t xml:space="preserve">- z položky 12373.2:  6,3*1,85 = 11,655 =&gt; A _x000d_
- z položky 13673:  13,50*1,85 = 24,975 =&gt; B _x000d_
- z položky 18214:  63,0*0,25*1,85 = 29,138 =&gt; C _x000d_
A+B+C = 65,768 =&gt; D</t>
  </si>
  <si>
    <t>0,36*2,5 = 0,900 =&gt; A</t>
  </si>
  <si>
    <t>9 = 9,000 =&gt; A</t>
  </si>
  <si>
    <t>18*0,85 = 15,300 =&gt; A _x000d_
zemina použitá na úpravu svahu_x000d_
-9 = -9,000 =&gt; B _x000d_
Celkem: A+B = 6,300 =&gt; C</t>
  </si>
  <si>
    <t>18*0,75 = 13,500 =&gt; A</t>
  </si>
  <si>
    <t>18*0,5 = 9,000 =&gt; A</t>
  </si>
  <si>
    <t xml:space="preserve">- z položky 12373.1:  9,0 = 9,000 =&gt; A _x000d_
- z položky 12373.2: 6,3  = 6,300 =&gt; B _x000d_
- z položky 13673:  13,50 = 13,500 =&gt; C _x000d_
- z položky 18214:  63,0*0,25 = 15,750 =&gt; D _x000d_
A+B+C+D = 44,550 =&gt; E</t>
  </si>
  <si>
    <t>18*3,5 = 63,000 =&gt; A</t>
  </si>
  <si>
    <t>18*2 = 36,000 =&gt; A</t>
  </si>
  <si>
    <t>18*0,3 = 5,400 =&gt; A</t>
  </si>
  <si>
    <t>63 = 63,000 =&gt; A</t>
  </si>
  <si>
    <t>17,2*0,8 = 13,760 =&gt; A</t>
  </si>
  <si>
    <t>13,76*0,080 = 1,101 =&gt; A</t>
  </si>
  <si>
    <t>18*0,8*0,1 = 1,440 =&gt; A</t>
  </si>
  <si>
    <t>18*0,5*0,15 = 1,350 =&gt; A</t>
  </si>
  <si>
    <t>2*2 = 4,000 =&gt; A</t>
  </si>
  <si>
    <t>18 = 18,000 =&gt; A</t>
  </si>
  <si>
    <t>3*0,8 = 2,400 =&gt; A</t>
  </si>
  <si>
    <t>3*(1,2+0,2) = 4,200 =&gt; A</t>
  </si>
  <si>
    <t>12*1,2*0,025 = 0,360 =&gt; A</t>
  </si>
  <si>
    <t>202.3 - SO 202.3 - Sanace stávající opěrné zdi</t>
  </si>
  <si>
    <t xml:space="preserve">- z položky 12373.2:  22,05*1,85 = 40,793 =&gt; A _x000d_
- z položky 13673:  47,25*1,85 = 87,413 =&gt; B _x000d_
- z položky 18214:  220,50*0,25*1,85 = 101,981 =&gt; C _x000d_
A+B+C = 230,187 =&gt; D</t>
  </si>
  <si>
    <t xml:space="preserve">- z položky 26133:  3,14*0,075*0,075*168*1,85 = 5,490 =&gt; C</t>
  </si>
  <si>
    <t>1,17*2,5 = 2,925 =&gt; A</t>
  </si>
  <si>
    <t>31,5 = 31,500 =&gt; A</t>
  </si>
  <si>
    <t>63*0,85 = 53,550 =&gt; A _x000d_
zemina použitá na úpravu svahu_x000d_
-31,5 = -31,500 =&gt; B _x000d_
Celkem: A+B = 22,050 =&gt; C</t>
  </si>
  <si>
    <t>63*0,75 = 47,250 =&gt; A</t>
  </si>
  <si>
    <t>63*0,5 = 31,500 =&gt; A</t>
  </si>
  <si>
    <t xml:space="preserve">- z položky 12373.1:  31,50 = 31,500 =&gt; A _x000d_
- z položky 12373.2:  22,05 = 22,050 =&gt; B _x000d_
- z položky 13673:  47,25 = 47,250 =&gt; C _x000d_
- z položky 18214:  220,50*0,25 = 55,125 =&gt; E _x000d_
A+B+C+E = 155,925 =&gt; D</t>
  </si>
  <si>
    <t>63*3,5 = 220,500 =&gt; A</t>
  </si>
  <si>
    <t>63*2 = 126,000 =&gt; A</t>
  </si>
  <si>
    <t>21*8 = 168,000 =&gt; A</t>
  </si>
  <si>
    <t>21 = 21,000 =&gt; A</t>
  </si>
  <si>
    <t>63*0,3 = 18,900 =&gt; A</t>
  </si>
  <si>
    <t>62,1*0,8 = 49,680 =&gt; A</t>
  </si>
  <si>
    <t>49,68*0,080 = 3,974 =&gt; A</t>
  </si>
  <si>
    <t>podkladní beton opěrné zdi tl. 100 mm</t>
  </si>
  <si>
    <t>63*0,8*0,1 = 5,040 =&gt; A</t>
  </si>
  <si>
    <t>zpevnění svahu pod římsou opěrné zdi hrubým štěrkem 32/63mm tl. 150mm</t>
  </si>
  <si>
    <t>63*0,5*0,15 = 4,725 =&gt; A</t>
  </si>
  <si>
    <t>39*1,2*0,025 = 1,170 =&gt; A</t>
  </si>
  <si>
    <t>202.4 - SO 202.4 - Sanace stávající opěrné zdi</t>
  </si>
  <si>
    <t>- položky 12373.2 a 13673
- předpokládaná objemová hmotnost zeminy výkopku 1,85 t/m3</t>
  </si>
  <si>
    <t xml:space="preserve">- z položky 12373.2:  27,30*1,85 = 50,505 =&gt; A _x000d_
- z položky 13673:  58,50*1,85 = 108,225 =&gt; B _x000d_
- z položky 18214:  273,0*0,25*1,85 = 126,263 =&gt; C _x000d_
A+B+C = 284,993 =&gt; D</t>
  </si>
  <si>
    <t xml:space="preserve">- z položky 26133:  3,14*0,075*0,075*208*1,85 = 6,797 =&gt; C</t>
  </si>
  <si>
    <t>1,44*2,5 = 3,600 =&gt; A</t>
  </si>
  <si>
    <t>39 = 39,000 =&gt; A</t>
  </si>
  <si>
    <t>78*0,85 = 66,300 =&gt; A _x000d_
zemina použitá na úpravu svahu_x000d_
-39 = -39,000 =&gt; B _x000d_
Celkem: A+B = 27,300 =&gt; C</t>
  </si>
  <si>
    <t>78*0,75 = 58,500 =&gt; A</t>
  </si>
  <si>
    <t>78*0,5 = 39,000 =&gt; A</t>
  </si>
  <si>
    <t>uložení na skládku a meziskládku
- z položek 12373.x a 123673</t>
  </si>
  <si>
    <t>78*3,5 = 273,000 =&gt; A</t>
  </si>
  <si>
    <t>7 = 7,000 =&gt; A</t>
  </si>
  <si>
    <t>77*2 = 154,000 =&gt; A</t>
  </si>
  <si>
    <t>26*8 = 208,000 =&gt; A</t>
  </si>
  <si>
    <t>26 = 26,000 =&gt; A</t>
  </si>
  <si>
    <t>77*0,3 = 23,100 =&gt; A</t>
  </si>
  <si>
    <t>273 = 273,000 =&gt; A</t>
  </si>
  <si>
    <t>76,9*0,8 = 61,520 =&gt; A</t>
  </si>
  <si>
    <t>61,52*0,080 = 4,922 =&gt; A</t>
  </si>
  <si>
    <t>77*0,8*0,1 = 6,160 =&gt; A</t>
  </si>
  <si>
    <t>78*0,5*0,15 = 5,850 =&gt; A</t>
  </si>
  <si>
    <t>7*2 = 14,000 =&gt; A</t>
  </si>
  <si>
    <t>77 = 77,000 =&gt; A</t>
  </si>
  <si>
    <t>12*0,8 = 9,600 =&gt; A</t>
  </si>
  <si>
    <t>12*(1,2+0,2) = 16,800 =&gt; A</t>
  </si>
  <si>
    <t>48*1,2*0,025 = 1,440 =&gt; A</t>
  </si>
  <si>
    <t>900 - DIO</t>
  </si>
  <si>
    <t>911CA2</t>
  </si>
  <si>
    <t>SVODIDLO BETON, ÚROVEŇ ZADRŽ N2 VÝŠ 0,8M - MONTÁŽ S PŘESUNEM (BEZ DODÁVKY)</t>
  </si>
  <si>
    <t>- dočasná silniční betonová svodidla výšky 0,5 m v délce výkopu _x000d_
- předpokládaná délka trvání DIO 3 měsíce (90 dní)</t>
  </si>
  <si>
    <t>44 = 44,000 =&gt; A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</si>
  <si>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</si>
  <si>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911CA3</t>
  </si>
  <si>
    <t>SVODIDLO BETON, ÚROVEŇ ZADRŽ N2 VÝŠ 0,8M - DEMONTÁŽ S PŘESUNEM</t>
  </si>
  <si>
    <t>911CA9</t>
  </si>
  <si>
    <t>SVODIDLO BETON, ÚROVEŇ ZADRŽ N2 VÝŠ 0,8M - NÁJEM</t>
  </si>
  <si>
    <t>MDEN</t>
  </si>
  <si>
    <t>44*90 = 3960,000 =&gt; A</t>
  </si>
  <si>
    <t>Položka zahrnuje:
- denní sazbu za pronájem zařízení
Položka nezahrnuje:
- x
Způsob měření:
- počet měrných jednotek se určí jako součin délky zařízení v předepsané výšce a počtu dnů použití</t>
  </si>
  <si>
    <t>914172</t>
  </si>
  <si>
    <t>DOPRAVNÍ ZNAČKY ZÁKLADNÍ VELIKOSTI HLINÍKOVÉ TŘ RA2 - MONTÁŽ S PŘEMÍSTĚNÍM</t>
  </si>
  <si>
    <t>- dočasné dopravní značení</t>
  </si>
  <si>
    <t>předpokládaná délka trvání DIO 5 měsíců (150 dní)_x000d_
2*6+2*1+1 = 15,000 =&gt; A</t>
  </si>
  <si>
    <t>Položka zahrnuje:
- dopravu demontované značky z dočasné skládky
- osazení a montáž značky na místě určeném projektem
- nutnou opravu poškozených částí
Položka nezahrnuje:
- dodávku značky</t>
  </si>
  <si>
    <t>914173</t>
  </si>
  <si>
    <t>DOPRAVNÍ ZNAČKY ZÁKLADNÍ VELIKOSTI HLINÍKOVÉ TŘ RA2 - DEMONTÁŽ</t>
  </si>
  <si>
    <t>15 = 15,000 =&gt; A</t>
  </si>
  <si>
    <t>Položka zahrnuje:
- odstranění, demontáž a odklizení materiálu s odvozem na předepsané místo
Položka nezahrnuje:
- x</t>
  </si>
  <si>
    <t>914179</t>
  </si>
  <si>
    <t>DOPRAV ZNAČKY ZÁKL VEL HLINÍK TŘ RA2 - NÁJEMNÉ</t>
  </si>
  <si>
    <t>KSDEN</t>
  </si>
  <si>
    <t>předpokládaná délka trvání DIO 5 měsíců (150 dní)_x000d_
(2*6+2*1+1)*150 = 2250,000 =&gt; A</t>
  </si>
  <si>
    <t>Položka zahrnuje:
- sazbu za pronájem dopravních značek a zařízení
Položka nezahrnuje:
- x
Způsob měření:
- počet jednotek je určen jako součin počtu značek a počtu dní použití</t>
  </si>
  <si>
    <t>914942</t>
  </si>
  <si>
    <t>SLOUPKY A STOJKY DZ Z HLINÍK TRUBEK DO PATKY MONT S PŘESUNEM</t>
  </si>
  <si>
    <t>předpokládaná délka trvání DIO 5 měsíců (150 dní)_x000d_
2*4+2*1+1 = 11,000 =&gt; A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</si>
  <si>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</si>
  <si>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</si>
  <si>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</si>
  <si>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11 = 11,000 =&gt; A</t>
  </si>
  <si>
    <t>914949</t>
  </si>
  <si>
    <t>SLOUPKY A STOJKY DZ Z HLINÍK TRUBEK DO PATKY NÁJEMNÉ</t>
  </si>
  <si>
    <t>předpokládaná délka trvání DIO 5 měsíců (150 dní)_x000d_
(2*4+2*1+1)*150 = 1650,000 =&gt; A</t>
  </si>
  <si>
    <t>Položka zahrnuje:
- sazbu za pronájem dopravních značek a zařízení
Položka nezahrnuje:
- x
Způsob měření:
- očet měrných jednotek se určí jako součin počtu sloupků a počtu dní použití</t>
  </si>
  <si>
    <t>915321</t>
  </si>
  <si>
    <t>VODOR DOPRAV ZNAČ Z FÓLIE DOČAS ODSTRANITEL - DOD A POKLÁDKA</t>
  </si>
  <si>
    <t>I. a II. etapa stavby 
- dočasné vodorovné značení V5 bude provedeno žlutou nalepovací páskou 
- po dokončení stavby odstranit</t>
  </si>
  <si>
    <t>2*2*3*0,125 = 1,500 =&gt; A</t>
  </si>
  <si>
    <t>Položka zahrnuje:
- dodání a pokládku předepsané fólie
- předznačení
Položka nezahrnuje:
- x</t>
  </si>
  <si>
    <t>915322</t>
  </si>
  <si>
    <t>VODOR DOPRAV ZNAČ Z FÓLIE DOČAS ODSTRANITEL - ODSTRANĚNÍ</t>
  </si>
  <si>
    <t>1,5 = 1,500 =&gt; A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</si>
  <si>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</si>
  <si>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</si>
  <si>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</si>
  <si>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předpokládaná délka trvání DIO 5 měsíců (150 dní)_x000d_
2 = 2,000 =&gt; A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</si>
  <si>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</si>
  <si>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</si>
  <si>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</si>
  <si>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916119</t>
  </si>
  <si>
    <t>DOPRAV SVĚTLO VÝSTRAŽ SAMOSTATNÉ - NÁJEMNÉ</t>
  </si>
  <si>
    <t>předpokládaná délka trvání DIO 5 měsíců (150 dní)_x000d_
2*150 = 300,000 =&gt; A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</si>
  <si>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</si>
  <si>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</si>
  <si>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</si>
  <si>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3x světla na dočasné dopravní zábraně Z2</t>
  </si>
  <si>
    <t>předpokládaná délka trvání DIO 5 měsíců (150 dní)_x000d_
1 = 1,000 =&gt; A</t>
  </si>
  <si>
    <t>916123</t>
  </si>
  <si>
    <t>DOPRAV SVĚTLO VÝSTRAŽ SOUPRAVA 3KS - DEMONTÁŽ</t>
  </si>
  <si>
    <t>916129</t>
  </si>
  <si>
    <t>DOPRAV SVĚTLO VÝSTRAŽ SOUPRAVA 3KS - NÁJEMNÉ</t>
  </si>
  <si>
    <t>předpokládaná délka trvání DIO 5 měsíců (150 dní)_x000d_
1*150 = 150,000 =&gt; A</t>
  </si>
  <si>
    <t>916152</t>
  </si>
  <si>
    <t>SEMAFOROVÁ PŘENOSNÁ SOUPRAVA - MONTÁŽ S PŘESUNEM</t>
  </si>
  <si>
    <t>I. a II. etapa stavby _x000d_
- předpokládaná délka trvání DIO 5 měsíců (150 dní)</t>
  </si>
  <si>
    <t>916153</t>
  </si>
  <si>
    <t>SEMAFOROVÁ PŘENOSNÁ SOUPRAVA - DEMONTÁŽ</t>
  </si>
  <si>
    <t>916159</t>
  </si>
  <si>
    <t>SEMAFOROVÁ PŘENOSNÁ SOUPRAVA - NÁJEMNÉ</t>
  </si>
  <si>
    <t>2*150 = 300,000 =&gt; A</t>
  </si>
  <si>
    <t>916312</t>
  </si>
  <si>
    <t>DOPRAVNÍ ZÁBRANY Z2 TŘ RA1 -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</si>
  <si>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</si>
  <si>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</si>
  <si>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</si>
  <si>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916319</t>
  </si>
  <si>
    <t>DOPRAVNÍ ZÁBRANY Z2 - NÁJEMNÉ</t>
  </si>
  <si>
    <t>916332</t>
  </si>
  <si>
    <t>SMĚROVACÍ DESKY Z4 JEDNOSTR TŘ RA1 - MONTÁŽ S PŘESUNEM</t>
  </si>
  <si>
    <t>dočasné dopravní značení_x000d_
- samostatné směrovací desky Z4 v délce stavby á 10 m_x000d_
- předpokládaná délka trvání DIO 5 měsíců (150 dní)</t>
  </si>
  <si>
    <t>30 = 30,000 =&gt; A</t>
  </si>
  <si>
    <t>916333</t>
  </si>
  <si>
    <t>SMĚROVACÍ DESKY Z4 JEDNOSTR TŘ RA1 - DEMONTÁŽ</t>
  </si>
  <si>
    <t>916339</t>
  </si>
  <si>
    <t>SMĚROVACÍ DESKY Z4 JEDNOSTR TŘ RA1 - NÁJEMNÉ</t>
  </si>
  <si>
    <t>30*150 = 4500,000 =&gt; A</t>
  </si>
  <si>
    <t>916712</t>
  </si>
  <si>
    <t>UPEVŇOVACÍ KONSTR - PODKLADNÍ DESKA POD 28KG - MONTÁŽ S PŘESUNEM</t>
  </si>
  <si>
    <t>dočasné dopravní značení_x000d_
- dočasné dopravní značky_x000d_
- samostatné směrovací desky Z4 v délce stavby _x000d_
- předpokládaná délka trvání DIO 5 měsíců (150 dní)</t>
  </si>
  <si>
    <t>předpokldaná délka trvání DIO 5 měsíců (150 dní)_x000d_
2*4+2*1+1 = 11,000 =&gt; A _x000d_
30 = 30,000 =&gt; B _x000d_
Celkem: A+B = 41,000 =&gt; C</t>
  </si>
  <si>
    <t>916713</t>
  </si>
  <si>
    <t>UPEVŇOVACÍ KONSTR - PODKLADNÍ DESKA POD 28KG - DEMONTÁŽ</t>
  </si>
  <si>
    <t>41 = 41,000 =&gt; A</t>
  </si>
  <si>
    <t>916719</t>
  </si>
  <si>
    <t>UPEVŇOVACÍ KONSTR - PODKLAD DESKA POD 28KG - NÁJEMNÉ</t>
  </si>
  <si>
    <t>předpokládaná délka trvání DIO 5 měsíců (150 dní)_x000d_
(2*4+2*1+1)*150 = 1650,000 =&gt; A _x000d_
30*150 = 4500,000 =&gt; B _x000d_
Celkem: A+B = 6150,000 =&gt; C</t>
  </si>
  <si>
    <t>Položka zahrnuje:
- sazbu za pronájem zařízení
Položka nezahrnuje:
- x
Způsob měření:
- počet měrných jednotek se určí jako součin počtu zařízení a počtu dní použití.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</si>
</sst>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0+('0 - 000'!S5+'1 - 101'!S5+'2 - 102'!S5+'3 - 201.1'!S5+'4 - 201.2'!S5+'5 - 202.1'!S5+'6 - 202.2'!S5+'7 - 202.3'!S5+'8 - 202.4'!S5+'9 - 900'!S5)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0+('0 - 000'!S6+'1 - 101'!S6+'2 - 102'!S6+'3 - 201.1'!S6+'4 - 201.2'!S6+'5 - 202.1'!S6+'6 - 202.2'!S6+'7 - 202.3'!S6+'8 - 202.4'!S6+'9 - 900'!S6)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0+('0 - 000'!S7+'1 - 101'!S7+'2 - 102'!S7+'3 - 201.1'!S7+'4 - 201.2'!S7+'5 - 202.1'!S7+'6 - 202.2'!S7+'7 - 202.3'!S7+'8 - 202.4'!S7+'9 - 900'!S7)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SUM(D20,D21,D22,D23,D24,D25,D26,D27,D28,D29)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>
        <v>0</v>
      </c>
      <c r="C20" s="25" t="s">
        <v>19</v>
      </c>
      <c r="D20" s="26">
        <f>'0 - 000'!J10</f>
        <v>0</v>
      </c>
      <c r="E20" s="27"/>
      <c r="F20" s="26">
        <f>('0 - 000'!J11)</f>
        <v>0</v>
      </c>
      <c r="G20" s="13"/>
      <c r="H20" s="2"/>
      <c r="I20" s="2"/>
      <c r="S20" s="9">
        <f>ROUND('0 - 000'!S11,4)</f>
        <v>0</v>
      </c>
    </row>
    <row r="21">
      <c r="A21" s="10"/>
      <c r="B21" s="24">
        <v>101</v>
      </c>
      <c r="C21" s="25" t="s">
        <v>20</v>
      </c>
      <c r="D21" s="26">
        <f>'1 - 101'!J10</f>
        <v>0</v>
      </c>
      <c r="E21" s="27"/>
      <c r="F21" s="26">
        <f>('1 - 101'!J11)</f>
        <v>0</v>
      </c>
      <c r="G21" s="13"/>
      <c r="H21" s="2"/>
      <c r="I21" s="2"/>
      <c r="S21" s="9">
        <f>ROUND('1 - 101'!S11,4)</f>
        <v>0</v>
      </c>
    </row>
    <row r="22">
      <c r="A22" s="10"/>
      <c r="B22" s="24">
        <v>102</v>
      </c>
      <c r="C22" s="25" t="s">
        <v>21</v>
      </c>
      <c r="D22" s="26">
        <f>'2 - 102'!J10</f>
        <v>0</v>
      </c>
      <c r="E22" s="27"/>
      <c r="F22" s="26">
        <f>('2 - 102'!J11)</f>
        <v>0</v>
      </c>
      <c r="G22" s="13"/>
      <c r="H22" s="2"/>
      <c r="I22" s="2"/>
      <c r="S22" s="9">
        <f>ROUND('2 - 102'!S11,4)</f>
        <v>0</v>
      </c>
    </row>
    <row r="23">
      <c r="A23" s="10"/>
      <c r="B23" s="24" t="s">
        <v>22</v>
      </c>
      <c r="C23" s="25" t="s">
        <v>23</v>
      </c>
      <c r="D23" s="26">
        <f>'3 - 201.1'!J10</f>
        <v>0</v>
      </c>
      <c r="E23" s="27"/>
      <c r="F23" s="26">
        <f>('3 - 201.1'!J11)</f>
        <v>0</v>
      </c>
      <c r="G23" s="13"/>
      <c r="H23" s="2"/>
      <c r="I23" s="2"/>
      <c r="S23" s="9">
        <f>ROUND('3 - 201.1'!S11,4)</f>
        <v>0</v>
      </c>
    </row>
    <row r="24">
      <c r="A24" s="10"/>
      <c r="B24" s="24" t="s">
        <v>24</v>
      </c>
      <c r="C24" s="25" t="s">
        <v>25</v>
      </c>
      <c r="D24" s="26">
        <f>'4 - 201.2'!J10</f>
        <v>0</v>
      </c>
      <c r="E24" s="27"/>
      <c r="F24" s="26">
        <f>('4 - 201.2'!J11)</f>
        <v>0</v>
      </c>
      <c r="G24" s="13"/>
      <c r="H24" s="2"/>
      <c r="I24" s="2"/>
      <c r="S24" s="9">
        <f>ROUND('4 - 201.2'!S11,4)</f>
        <v>0</v>
      </c>
    </row>
    <row r="25">
      <c r="A25" s="10"/>
      <c r="B25" s="24" t="s">
        <v>26</v>
      </c>
      <c r="C25" s="25" t="s">
        <v>27</v>
      </c>
      <c r="D25" s="26">
        <f>'5 - 202.1'!J10</f>
        <v>0</v>
      </c>
      <c r="E25" s="27"/>
      <c r="F25" s="26">
        <f>('5 - 202.1'!J11)</f>
        <v>0</v>
      </c>
      <c r="G25" s="13"/>
      <c r="H25" s="2"/>
      <c r="I25" s="2"/>
      <c r="S25" s="9">
        <f>ROUND('5 - 202.1'!S11,4)</f>
        <v>0</v>
      </c>
    </row>
    <row r="26">
      <c r="A26" s="10"/>
      <c r="B26" s="24" t="s">
        <v>28</v>
      </c>
      <c r="C26" s="25" t="s">
        <v>29</v>
      </c>
      <c r="D26" s="26">
        <f>'6 - 202.2'!J10</f>
        <v>0</v>
      </c>
      <c r="E26" s="27"/>
      <c r="F26" s="26">
        <f>('6 - 202.2'!J11)</f>
        <v>0</v>
      </c>
      <c r="G26" s="13"/>
      <c r="H26" s="2"/>
      <c r="I26" s="2"/>
      <c r="S26" s="9">
        <f>ROUND('6 - 202.2'!S11,4)</f>
        <v>0</v>
      </c>
    </row>
    <row r="27">
      <c r="A27" s="10"/>
      <c r="B27" s="24" t="s">
        <v>30</v>
      </c>
      <c r="C27" s="25" t="s">
        <v>31</v>
      </c>
      <c r="D27" s="26">
        <f>'7 - 202.3'!J10</f>
        <v>0</v>
      </c>
      <c r="E27" s="27"/>
      <c r="F27" s="26">
        <f>('7 - 202.3'!J11)</f>
        <v>0</v>
      </c>
      <c r="G27" s="13"/>
      <c r="H27" s="2"/>
      <c r="I27" s="2"/>
      <c r="S27" s="9">
        <f>ROUND('7 - 202.3'!S11,4)</f>
        <v>0</v>
      </c>
    </row>
    <row r="28">
      <c r="A28" s="10"/>
      <c r="B28" s="24" t="s">
        <v>32</v>
      </c>
      <c r="C28" s="25" t="s">
        <v>33</v>
      </c>
      <c r="D28" s="26">
        <f>'8 - 202.4'!J10</f>
        <v>0</v>
      </c>
      <c r="E28" s="27"/>
      <c r="F28" s="26">
        <f>('8 - 202.4'!J11)</f>
        <v>0</v>
      </c>
      <c r="G28" s="13"/>
      <c r="H28" s="2"/>
      <c r="I28" s="2"/>
      <c r="S28" s="9">
        <f>ROUND('8 - 202.4'!S11,4)</f>
        <v>0</v>
      </c>
    </row>
    <row r="29">
      <c r="A29" s="10"/>
      <c r="B29" s="24">
        <v>900</v>
      </c>
      <c r="C29" s="25" t="s">
        <v>34</v>
      </c>
      <c r="D29" s="26">
        <f>'9 - 900'!J10</f>
        <v>0</v>
      </c>
      <c r="E29" s="27"/>
      <c r="F29" s="26">
        <f>('9 - 900'!J11)</f>
        <v>0</v>
      </c>
      <c r="G29" s="13"/>
      <c r="H29" s="2"/>
      <c r="I29" s="2"/>
      <c r="S29" s="9">
        <f>ROUND('9 - 900'!S11,4)</f>
        <v>0</v>
      </c>
    </row>
    <row r="30">
      <c r="A30" s="14"/>
      <c r="B30" s="4"/>
      <c r="C30" s="4"/>
      <c r="D30" s="4"/>
      <c r="E30" s="4"/>
      <c r="F30" s="4"/>
      <c r="G30" s="15"/>
      <c r="H30" s="2"/>
      <c r="I30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000'!A11" display="000"/>
    <hyperlink ref="B21" location="'1 - 101'!A11" display="101"/>
    <hyperlink ref="B22" location="'2 - 102'!A11" display="102"/>
    <hyperlink ref="B23" location="'3 - 201.1'!A11" display="'201.1"/>
    <hyperlink ref="B24" location="'4 - 201.2'!A11" display="'201.2"/>
    <hyperlink ref="B25" location="'5 - 202.1'!A11" display="'202.1"/>
    <hyperlink ref="B26" location="'6 - 202.2'!A11" display="'202.2"/>
    <hyperlink ref="B27" location="'7 - 202.3'!A11" display="'202.3"/>
    <hyperlink ref="B28" location="'8 - 202.4'!A11" display="'202.4"/>
    <hyperlink ref="B29" location="'9 - 900'!A11" display="900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0+(H47+H85+H113+H126+H139+H152+H180)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0+H48+H86+H114+H127+H140+H153+H181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646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ROUND(0+((H47+H85+H113+H126+H139+H152+H180)*1.21),2)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AVERAGE(J47,J85,J113,J126,J139,J152,J180)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0+J32+J37+J42</f>
        <v>0</v>
      </c>
      <c r="L20" s="38">
        <f>0+L47</f>
        <v>0</v>
      </c>
      <c r="M20" s="13"/>
      <c r="N20" s="2"/>
      <c r="O20" s="2"/>
      <c r="P20" s="2"/>
      <c r="Q20" s="2"/>
      <c r="S20" s="9">
        <f>S47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0+J50+J55+J60+J65+J70+J75+J80</f>
        <v>0</v>
      </c>
      <c r="L21" s="38">
        <f>0+L85</f>
        <v>0</v>
      </c>
      <c r="M21" s="13"/>
      <c r="N21" s="2"/>
      <c r="O21" s="2"/>
      <c r="P21" s="2"/>
      <c r="Q21" s="2"/>
      <c r="S21" s="9">
        <f>S85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0+J88+J93+J98+J103+J108</f>
        <v>0</v>
      </c>
      <c r="L22" s="38">
        <f>0+L113</f>
        <v>0</v>
      </c>
      <c r="M22" s="13"/>
      <c r="N22" s="2"/>
      <c r="O22" s="2"/>
      <c r="P22" s="2"/>
      <c r="Q22" s="2"/>
      <c r="S22" s="9">
        <f>S113</f>
        <v>0</v>
      </c>
    </row>
    <row r="23">
      <c r="A23" s="10"/>
      <c r="B23" s="36">
        <v>3</v>
      </c>
      <c r="C23" s="1"/>
      <c r="D23" s="1"/>
      <c r="E23" s="37" t="s">
        <v>356</v>
      </c>
      <c r="F23" s="1"/>
      <c r="G23" s="1"/>
      <c r="H23" s="1"/>
      <c r="I23" s="1"/>
      <c r="J23" s="1"/>
      <c r="K23" s="38">
        <f>0+J116+J121</f>
        <v>0</v>
      </c>
      <c r="L23" s="38">
        <f>0+L126</f>
        <v>0</v>
      </c>
      <c r="M23" s="13"/>
      <c r="N23" s="2"/>
      <c r="O23" s="2"/>
      <c r="P23" s="2"/>
      <c r="Q23" s="2"/>
      <c r="S23" s="9">
        <f>S126</f>
        <v>0</v>
      </c>
    </row>
    <row r="24">
      <c r="A24" s="10"/>
      <c r="B24" s="36">
        <v>4</v>
      </c>
      <c r="C24" s="1"/>
      <c r="D24" s="1"/>
      <c r="E24" s="37" t="s">
        <v>95</v>
      </c>
      <c r="F24" s="1"/>
      <c r="G24" s="1"/>
      <c r="H24" s="1"/>
      <c r="I24" s="1"/>
      <c r="J24" s="1"/>
      <c r="K24" s="38">
        <f>0+J129+J134</f>
        <v>0</v>
      </c>
      <c r="L24" s="38">
        <f>0+L139</f>
        <v>0</v>
      </c>
      <c r="M24" s="13"/>
      <c r="N24" s="2"/>
      <c r="O24" s="2"/>
      <c r="P24" s="2"/>
      <c r="Q24" s="2"/>
      <c r="S24" s="9">
        <f>S139</f>
        <v>0</v>
      </c>
    </row>
    <row r="25">
      <c r="A25" s="10"/>
      <c r="B25" s="36">
        <v>8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0+J142+J147</f>
        <v>0</v>
      </c>
      <c r="L25" s="38">
        <f>0+L152</f>
        <v>0</v>
      </c>
      <c r="M25" s="72"/>
      <c r="N25" s="2"/>
      <c r="O25" s="2"/>
      <c r="P25" s="2"/>
      <c r="Q25" s="2"/>
      <c r="S25" s="9">
        <f>S152</f>
        <v>0</v>
      </c>
    </row>
    <row r="26">
      <c r="A26" s="10"/>
      <c r="B26" s="36">
        <v>9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0+J155+J160+J165+J170+J175</f>
        <v>0</v>
      </c>
      <c r="L26" s="38">
        <f>0+L180</f>
        <v>0</v>
      </c>
      <c r="M26" s="72"/>
      <c r="N26" s="2"/>
      <c r="O26" s="2"/>
      <c r="P26" s="2"/>
      <c r="Q26" s="2"/>
      <c r="S26" s="9">
        <f>S180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3"/>
      <c r="N27" s="2"/>
      <c r="O27" s="2"/>
      <c r="P27" s="2"/>
      <c r="Q27" s="2"/>
    </row>
    <row r="28" ht="14" customHeight="1">
      <c r="A28" s="4"/>
      <c r="B28" s="28" t="s">
        <v>44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4"/>
      <c r="N29" s="2"/>
      <c r="O29" s="2"/>
      <c r="P29" s="2"/>
      <c r="Q29" s="2"/>
    </row>
    <row r="30" ht="18" customHeight="1">
      <c r="A30" s="10"/>
      <c r="B30" s="34" t="s">
        <v>45</v>
      </c>
      <c r="C30" s="34" t="s">
        <v>41</v>
      </c>
      <c r="D30" s="34" t="s">
        <v>46</v>
      </c>
      <c r="E30" s="34" t="s">
        <v>42</v>
      </c>
      <c r="F30" s="34" t="s">
        <v>47</v>
      </c>
      <c r="G30" s="35" t="s">
        <v>48</v>
      </c>
      <c r="H30" s="23" t="s">
        <v>49</v>
      </c>
      <c r="I30" s="23" t="s">
        <v>50</v>
      </c>
      <c r="J30" s="23" t="s">
        <v>17</v>
      </c>
      <c r="K30" s="35" t="s">
        <v>51</v>
      </c>
      <c r="L30" s="23" t="s">
        <v>18</v>
      </c>
      <c r="M30" s="72"/>
      <c r="N30" s="2"/>
      <c r="O30" s="2"/>
      <c r="P30" s="2"/>
      <c r="Q30" s="2"/>
    </row>
    <row r="31" ht="40" customHeight="1">
      <c r="A31" s="10"/>
      <c r="B31" s="39" t="s">
        <v>52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99</v>
      </c>
      <c r="D32" s="42" t="s">
        <v>7</v>
      </c>
      <c r="E32" s="42" t="s">
        <v>100</v>
      </c>
      <c r="F32" s="42" t="s">
        <v>7</v>
      </c>
      <c r="G32" s="43" t="s">
        <v>101</v>
      </c>
      <c r="H32" s="44">
        <v>284.99299999999999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56</v>
      </c>
      <c r="C33" s="1"/>
      <c r="D33" s="1"/>
      <c r="E33" s="50" t="s">
        <v>647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58</v>
      </c>
      <c r="C34" s="1"/>
      <c r="D34" s="1"/>
      <c r="E34" s="50" t="s">
        <v>648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60</v>
      </c>
      <c r="C35" s="1"/>
      <c r="D35" s="1"/>
      <c r="E35" s="50" t="s">
        <v>104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62</v>
      </c>
      <c r="C36" s="52"/>
      <c r="D36" s="52"/>
      <c r="E36" s="53" t="s">
        <v>63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362</v>
      </c>
      <c r="D37" s="42"/>
      <c r="E37" s="42" t="s">
        <v>363</v>
      </c>
      <c r="F37" s="42" t="s">
        <v>7</v>
      </c>
      <c r="G37" s="43" t="s">
        <v>101</v>
      </c>
      <c r="H37" s="55">
        <v>6.7969999999999997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56</v>
      </c>
      <c r="C38" s="1"/>
      <c r="D38" s="1"/>
      <c r="E38" s="50" t="s">
        <v>541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58</v>
      </c>
      <c r="C39" s="1"/>
      <c r="D39" s="1"/>
      <c r="E39" s="50" t="s">
        <v>649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60</v>
      </c>
      <c r="C40" s="1"/>
      <c r="D40" s="1"/>
      <c r="E40" s="50" t="s">
        <v>104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62</v>
      </c>
      <c r="C41" s="52"/>
      <c r="D41" s="52"/>
      <c r="E41" s="53" t="s">
        <v>63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>
      <c r="A42" s="10"/>
      <c r="B42" s="41">
        <v>3</v>
      </c>
      <c r="C42" s="42" t="s">
        <v>497</v>
      </c>
      <c r="D42" s="42" t="s">
        <v>7</v>
      </c>
      <c r="E42" s="42" t="s">
        <v>498</v>
      </c>
      <c r="F42" s="42" t="s">
        <v>7</v>
      </c>
      <c r="G42" s="43" t="s">
        <v>101</v>
      </c>
      <c r="H42" s="55">
        <v>3.6000000000000001</v>
      </c>
      <c r="I42" s="56">
        <v>0</v>
      </c>
      <c r="J42" s="57">
        <f>ROUND(H42*I42,2)</f>
        <v>0</v>
      </c>
      <c r="K42" s="58">
        <v>0.20999999999999999</v>
      </c>
      <c r="L42" s="59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49" t="s">
        <v>56</v>
      </c>
      <c r="C43" s="1"/>
      <c r="D43" s="1"/>
      <c r="E43" s="50" t="s">
        <v>543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58</v>
      </c>
      <c r="C44" s="1"/>
      <c r="D44" s="1"/>
      <c r="E44" s="50" t="s">
        <v>650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60</v>
      </c>
      <c r="C45" s="1"/>
      <c r="D45" s="1"/>
      <c r="E45" s="50" t="s">
        <v>104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>
      <c r="A46" s="10"/>
      <c r="B46" s="51" t="s">
        <v>62</v>
      </c>
      <c r="C46" s="52"/>
      <c r="D46" s="52"/>
      <c r="E46" s="53" t="s">
        <v>63</v>
      </c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 thickBot="1" ht="25" customHeight="1">
      <c r="A47" s="10"/>
      <c r="B47" s="1"/>
      <c r="C47" s="60">
        <v>0</v>
      </c>
      <c r="D47" s="1"/>
      <c r="E47" s="60" t="s">
        <v>43</v>
      </c>
      <c r="F47" s="1"/>
      <c r="G47" s="61" t="s">
        <v>86</v>
      </c>
      <c r="H47" s="62">
        <f>J32+J37+J42</f>
        <v>0</v>
      </c>
      <c r="I47" s="61" t="s">
        <v>87</v>
      </c>
      <c r="J47" s="63">
        <f>(L47-H47)</f>
        <v>0</v>
      </c>
      <c r="K47" s="61" t="s">
        <v>88</v>
      </c>
      <c r="L47" s="64">
        <f>ROUND((J32+J37+J42)*1.21,2)</f>
        <v>0</v>
      </c>
      <c r="M47" s="13"/>
      <c r="N47" s="2"/>
      <c r="O47" s="2"/>
      <c r="P47" s="2"/>
      <c r="Q47" s="33">
        <f>0+Q32+Q37+Q42</f>
        <v>0</v>
      </c>
      <c r="R47" s="9">
        <f>0+R32+R37+R42</f>
        <v>0</v>
      </c>
      <c r="S47" s="65">
        <f>Q47*(1+J47)+R47</f>
        <v>0</v>
      </c>
    </row>
    <row r="48" thickTop="1" thickBot="1" ht="25" customHeight="1">
      <c r="A48" s="10"/>
      <c r="B48" s="66"/>
      <c r="C48" s="66"/>
      <c r="D48" s="66"/>
      <c r="E48" s="66"/>
      <c r="F48" s="66"/>
      <c r="G48" s="67" t="s">
        <v>89</v>
      </c>
      <c r="H48" s="68">
        <f>0+J32+J37+J42</f>
        <v>0</v>
      </c>
      <c r="I48" s="67" t="s">
        <v>90</v>
      </c>
      <c r="J48" s="69">
        <f>0+J47</f>
        <v>0</v>
      </c>
      <c r="K48" s="67" t="s">
        <v>91</v>
      </c>
      <c r="L48" s="70">
        <f>0+L47</f>
        <v>0</v>
      </c>
      <c r="M48" s="13"/>
      <c r="N48" s="2"/>
      <c r="O48" s="2"/>
      <c r="P48" s="2"/>
      <c r="Q48" s="2"/>
    </row>
    <row r="49" ht="40" customHeight="1">
      <c r="A49" s="10"/>
      <c r="B49" s="75" t="s">
        <v>115</v>
      </c>
      <c r="C49" s="1"/>
      <c r="D49" s="1"/>
      <c r="E49" s="1"/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1">
        <v>4</v>
      </c>
      <c r="C50" s="42" t="s">
        <v>138</v>
      </c>
      <c r="D50" s="42">
        <v>1</v>
      </c>
      <c r="E50" s="42" t="s">
        <v>139</v>
      </c>
      <c r="F50" s="42" t="s">
        <v>7</v>
      </c>
      <c r="G50" s="43" t="s">
        <v>126</v>
      </c>
      <c r="H50" s="44">
        <v>39</v>
      </c>
      <c r="I50" s="45">
        <v>0</v>
      </c>
      <c r="J50" s="46">
        <f>ROUND(H50*I50,2)</f>
        <v>0</v>
      </c>
      <c r="K50" s="47">
        <v>0.20999999999999999</v>
      </c>
      <c r="L50" s="48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>
      <c r="A51" s="10"/>
      <c r="B51" s="49" t="s">
        <v>56</v>
      </c>
      <c r="C51" s="1"/>
      <c r="D51" s="1"/>
      <c r="E51" s="50" t="s">
        <v>545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58</v>
      </c>
      <c r="C52" s="1"/>
      <c r="D52" s="1"/>
      <c r="E52" s="50" t="s">
        <v>651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60</v>
      </c>
      <c r="C53" s="1"/>
      <c r="D53" s="1"/>
      <c r="E53" s="50" t="s">
        <v>142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>
      <c r="A54" s="10"/>
      <c r="B54" s="51" t="s">
        <v>62</v>
      </c>
      <c r="C54" s="52"/>
      <c r="D54" s="52"/>
      <c r="E54" s="53" t="s">
        <v>63</v>
      </c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>
      <c r="A55" s="10"/>
      <c r="B55" s="41">
        <v>5</v>
      </c>
      <c r="C55" s="42" t="s">
        <v>138</v>
      </c>
      <c r="D55" s="42">
        <v>2</v>
      </c>
      <c r="E55" s="42" t="s">
        <v>139</v>
      </c>
      <c r="F55" s="42" t="s">
        <v>7</v>
      </c>
      <c r="G55" s="43" t="s">
        <v>126</v>
      </c>
      <c r="H55" s="55">
        <v>27.300000000000001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56</v>
      </c>
      <c r="C56" s="1"/>
      <c r="D56" s="1"/>
      <c r="E56" s="50" t="s">
        <v>547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58</v>
      </c>
      <c r="C57" s="1"/>
      <c r="D57" s="1"/>
      <c r="E57" s="50" t="s">
        <v>652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60</v>
      </c>
      <c r="C58" s="1"/>
      <c r="D58" s="1"/>
      <c r="E58" s="50" t="s">
        <v>142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62</v>
      </c>
      <c r="C59" s="52"/>
      <c r="D59" s="52"/>
      <c r="E59" s="53" t="s">
        <v>63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549</v>
      </c>
      <c r="D60" s="42" t="s">
        <v>7</v>
      </c>
      <c r="E60" s="42" t="s">
        <v>550</v>
      </c>
      <c r="F60" s="42" t="s">
        <v>7</v>
      </c>
      <c r="G60" s="43" t="s">
        <v>126</v>
      </c>
      <c r="H60" s="55">
        <v>58.5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56</v>
      </c>
      <c r="C61" s="1"/>
      <c r="D61" s="1"/>
      <c r="E61" s="50" t="s">
        <v>551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58</v>
      </c>
      <c r="C62" s="1"/>
      <c r="D62" s="1"/>
      <c r="E62" s="50" t="s">
        <v>653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60</v>
      </c>
      <c r="C63" s="1"/>
      <c r="D63" s="1"/>
      <c r="E63" s="50" t="s">
        <v>553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62</v>
      </c>
      <c r="C64" s="52"/>
      <c r="D64" s="52"/>
      <c r="E64" s="53" t="s">
        <v>63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374</v>
      </c>
      <c r="D65" s="42" t="s">
        <v>7</v>
      </c>
      <c r="E65" s="42" t="s">
        <v>375</v>
      </c>
      <c r="F65" s="42" t="s">
        <v>7</v>
      </c>
      <c r="G65" s="43" t="s">
        <v>126</v>
      </c>
      <c r="H65" s="55">
        <v>39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56</v>
      </c>
      <c r="C66" s="1"/>
      <c r="D66" s="1"/>
      <c r="E66" s="50" t="s">
        <v>554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58</v>
      </c>
      <c r="C67" s="1"/>
      <c r="D67" s="1"/>
      <c r="E67" s="50" t="s">
        <v>654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60</v>
      </c>
      <c r="C68" s="1"/>
      <c r="D68" s="1"/>
      <c r="E68" s="50" t="s">
        <v>378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62</v>
      </c>
      <c r="C69" s="52"/>
      <c r="D69" s="52"/>
      <c r="E69" s="53" t="s">
        <v>63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158</v>
      </c>
      <c r="D70" s="42" t="s">
        <v>7</v>
      </c>
      <c r="E70" s="42" t="s">
        <v>159</v>
      </c>
      <c r="F70" s="42" t="s">
        <v>7</v>
      </c>
      <c r="G70" s="43" t="s">
        <v>126</v>
      </c>
      <c r="H70" s="55">
        <v>124.8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56</v>
      </c>
      <c r="C71" s="1"/>
      <c r="D71" s="1"/>
      <c r="E71" s="50" t="s">
        <v>655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58</v>
      </c>
      <c r="C72" s="1"/>
      <c r="D72" s="1"/>
      <c r="E72" s="50" t="s">
        <v>7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60</v>
      </c>
      <c r="C73" s="1"/>
      <c r="D73" s="1"/>
      <c r="E73" s="50" t="s">
        <v>162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62</v>
      </c>
      <c r="C74" s="52"/>
      <c r="D74" s="52"/>
      <c r="E74" s="53" t="s">
        <v>63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181</v>
      </c>
      <c r="D75" s="42" t="s">
        <v>7</v>
      </c>
      <c r="E75" s="42" t="s">
        <v>182</v>
      </c>
      <c r="F75" s="42" t="s">
        <v>7</v>
      </c>
      <c r="G75" s="43" t="s">
        <v>177</v>
      </c>
      <c r="H75" s="55">
        <v>273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56</v>
      </c>
      <c r="C76" s="1"/>
      <c r="D76" s="1"/>
      <c r="E76" s="50" t="s">
        <v>558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58</v>
      </c>
      <c r="C77" s="1"/>
      <c r="D77" s="1"/>
      <c r="E77" s="50" t="s">
        <v>656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60</v>
      </c>
      <c r="C78" s="1"/>
      <c r="D78" s="1"/>
      <c r="E78" s="50" t="s">
        <v>185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62</v>
      </c>
      <c r="C79" s="52"/>
      <c r="D79" s="52"/>
      <c r="E79" s="53" t="s">
        <v>63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>
      <c r="A80" s="10"/>
      <c r="B80" s="41">
        <v>10</v>
      </c>
      <c r="C80" s="42" t="s">
        <v>383</v>
      </c>
      <c r="D80" s="42" t="s">
        <v>7</v>
      </c>
      <c r="E80" s="42" t="s">
        <v>384</v>
      </c>
      <c r="F80" s="42" t="s">
        <v>7</v>
      </c>
      <c r="G80" s="43" t="s">
        <v>177</v>
      </c>
      <c r="H80" s="55">
        <v>7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49" t="s">
        <v>56</v>
      </c>
      <c r="C81" s="1"/>
      <c r="D81" s="1"/>
      <c r="E81" s="50" t="s">
        <v>385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58</v>
      </c>
      <c r="C82" s="1"/>
      <c r="D82" s="1"/>
      <c r="E82" s="50" t="s">
        <v>657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60</v>
      </c>
      <c r="C83" s="1"/>
      <c r="D83" s="1"/>
      <c r="E83" s="50" t="s">
        <v>386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>
      <c r="A84" s="10"/>
      <c r="B84" s="51" t="s">
        <v>62</v>
      </c>
      <c r="C84" s="52"/>
      <c r="D84" s="52"/>
      <c r="E84" s="53" t="s">
        <v>63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 thickBot="1" ht="25" customHeight="1">
      <c r="A85" s="10"/>
      <c r="B85" s="1"/>
      <c r="C85" s="60">
        <v>1</v>
      </c>
      <c r="D85" s="1"/>
      <c r="E85" s="60" t="s">
        <v>93</v>
      </c>
      <c r="F85" s="1"/>
      <c r="G85" s="61" t="s">
        <v>86</v>
      </c>
      <c r="H85" s="62">
        <f>J50+J55+J60+J65+J70+J75+J80</f>
        <v>0</v>
      </c>
      <c r="I85" s="61" t="s">
        <v>87</v>
      </c>
      <c r="J85" s="63">
        <f>(L85-H85)</f>
        <v>0</v>
      </c>
      <c r="K85" s="61" t="s">
        <v>88</v>
      </c>
      <c r="L85" s="64">
        <f>ROUND((J50+J55+J60+J65+J70+J75+J80)*1.21,2)</f>
        <v>0</v>
      </c>
      <c r="M85" s="13"/>
      <c r="N85" s="2"/>
      <c r="O85" s="2"/>
      <c r="P85" s="2"/>
      <c r="Q85" s="33">
        <f>0+Q50+Q55+Q60+Q65+Q70+Q75+Q80</f>
        <v>0</v>
      </c>
      <c r="R85" s="9">
        <f>0+R50+R55+R60+R65+R70+R75+R80</f>
        <v>0</v>
      </c>
      <c r="S85" s="65">
        <f>Q85*(1+J85)+R85</f>
        <v>0</v>
      </c>
    </row>
    <row r="86" thickTop="1" thickBot="1" ht="25" customHeight="1">
      <c r="A86" s="10"/>
      <c r="B86" s="66"/>
      <c r="C86" s="66"/>
      <c r="D86" s="66"/>
      <c r="E86" s="66"/>
      <c r="F86" s="66"/>
      <c r="G86" s="67" t="s">
        <v>89</v>
      </c>
      <c r="H86" s="68">
        <f>0+J50+J55+J60+J65+J70+J75+J80</f>
        <v>0</v>
      </c>
      <c r="I86" s="67" t="s">
        <v>90</v>
      </c>
      <c r="J86" s="69">
        <f>0+J85</f>
        <v>0</v>
      </c>
      <c r="K86" s="67" t="s">
        <v>91</v>
      </c>
      <c r="L86" s="70">
        <f>0+L85</f>
        <v>0</v>
      </c>
      <c r="M86" s="13"/>
      <c r="N86" s="2"/>
      <c r="O86" s="2"/>
      <c r="P86" s="2"/>
      <c r="Q86" s="2"/>
    </row>
    <row r="87" ht="40" customHeight="1">
      <c r="A87" s="10"/>
      <c r="B87" s="75" t="s">
        <v>186</v>
      </c>
      <c r="C87" s="1"/>
      <c r="D87" s="1"/>
      <c r="E87" s="1"/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1">
        <v>11</v>
      </c>
      <c r="C88" s="42" t="s">
        <v>191</v>
      </c>
      <c r="D88" s="42" t="s">
        <v>7</v>
      </c>
      <c r="E88" s="42" t="s">
        <v>192</v>
      </c>
      <c r="F88" s="42" t="s">
        <v>7</v>
      </c>
      <c r="G88" s="43" t="s">
        <v>177</v>
      </c>
      <c r="H88" s="44">
        <v>154</v>
      </c>
      <c r="I88" s="45">
        <v>0</v>
      </c>
      <c r="J88" s="46">
        <f>ROUND(H88*I88,2)</f>
        <v>0</v>
      </c>
      <c r="K88" s="47">
        <v>0.20999999999999999</v>
      </c>
      <c r="L88" s="48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>
      <c r="A89" s="10"/>
      <c r="B89" s="49" t="s">
        <v>56</v>
      </c>
      <c r="C89" s="1"/>
      <c r="D89" s="1"/>
      <c r="E89" s="50" t="s">
        <v>560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>
      <c r="A90" s="10"/>
      <c r="B90" s="49" t="s">
        <v>58</v>
      </c>
      <c r="C90" s="1"/>
      <c r="D90" s="1"/>
      <c r="E90" s="50" t="s">
        <v>658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>
      <c r="A91" s="10"/>
      <c r="B91" s="49" t="s">
        <v>60</v>
      </c>
      <c r="C91" s="1"/>
      <c r="D91" s="1"/>
      <c r="E91" s="50" t="s">
        <v>195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 thickBot="1">
      <c r="A92" s="10"/>
      <c r="B92" s="51" t="s">
        <v>62</v>
      </c>
      <c r="C92" s="52"/>
      <c r="D92" s="52"/>
      <c r="E92" s="53" t="s">
        <v>63</v>
      </c>
      <c r="F92" s="52"/>
      <c r="G92" s="52"/>
      <c r="H92" s="54"/>
      <c r="I92" s="52"/>
      <c r="J92" s="54"/>
      <c r="K92" s="52"/>
      <c r="L92" s="52"/>
      <c r="M92" s="13"/>
      <c r="N92" s="2"/>
      <c r="O92" s="2"/>
      <c r="P92" s="2"/>
      <c r="Q92" s="2"/>
    </row>
    <row r="93" thickTop="1">
      <c r="A93" s="10"/>
      <c r="B93" s="41">
        <v>12</v>
      </c>
      <c r="C93" s="42" t="s">
        <v>562</v>
      </c>
      <c r="D93" s="42" t="s">
        <v>7</v>
      </c>
      <c r="E93" s="42" t="s">
        <v>563</v>
      </c>
      <c r="F93" s="42" t="s">
        <v>7</v>
      </c>
      <c r="G93" s="43" t="s">
        <v>198</v>
      </c>
      <c r="H93" s="55">
        <v>208</v>
      </c>
      <c r="I93" s="56">
        <v>0</v>
      </c>
      <c r="J93" s="57">
        <f>ROUND(H93*I93,2)</f>
        <v>0</v>
      </c>
      <c r="K93" s="58">
        <v>0.20999999999999999</v>
      </c>
      <c r="L93" s="59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>
      <c r="A94" s="10"/>
      <c r="B94" s="49" t="s">
        <v>56</v>
      </c>
      <c r="C94" s="1"/>
      <c r="D94" s="1"/>
      <c r="E94" s="50" t="s">
        <v>564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>
      <c r="A95" s="10"/>
      <c r="B95" s="49" t="s">
        <v>58</v>
      </c>
      <c r="C95" s="1"/>
      <c r="D95" s="1"/>
      <c r="E95" s="50" t="s">
        <v>659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>
      <c r="A96" s="10"/>
      <c r="B96" s="49" t="s">
        <v>60</v>
      </c>
      <c r="C96" s="1"/>
      <c r="D96" s="1"/>
      <c r="E96" s="50" t="s">
        <v>407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 thickBot="1">
      <c r="A97" s="10"/>
      <c r="B97" s="51" t="s">
        <v>62</v>
      </c>
      <c r="C97" s="52"/>
      <c r="D97" s="52"/>
      <c r="E97" s="53" t="s">
        <v>63</v>
      </c>
      <c r="F97" s="52"/>
      <c r="G97" s="52"/>
      <c r="H97" s="54"/>
      <c r="I97" s="52"/>
      <c r="J97" s="54"/>
      <c r="K97" s="52"/>
      <c r="L97" s="52"/>
      <c r="M97" s="13"/>
      <c r="N97" s="2"/>
      <c r="O97" s="2"/>
      <c r="P97" s="2"/>
      <c r="Q97" s="2"/>
    </row>
    <row r="98" thickTop="1">
      <c r="A98" s="10"/>
      <c r="B98" s="41">
        <v>13</v>
      </c>
      <c r="C98" s="42" t="s">
        <v>566</v>
      </c>
      <c r="D98" s="42" t="s">
        <v>7</v>
      </c>
      <c r="E98" s="42" t="s">
        <v>567</v>
      </c>
      <c r="F98" s="42" t="s">
        <v>7</v>
      </c>
      <c r="G98" s="43" t="s">
        <v>83</v>
      </c>
      <c r="H98" s="55">
        <v>26</v>
      </c>
      <c r="I98" s="56">
        <v>0</v>
      </c>
      <c r="J98" s="57">
        <f>ROUND(H98*I98,2)</f>
        <v>0</v>
      </c>
      <c r="K98" s="58">
        <v>0.20999999999999999</v>
      </c>
      <c r="L98" s="59">
        <f>ROUND(J98*1.21,2)</f>
        <v>0</v>
      </c>
      <c r="M98" s="13"/>
      <c r="N98" s="2"/>
      <c r="O98" s="2"/>
      <c r="P98" s="2"/>
      <c r="Q98" s="33">
        <f>IF(ISNUMBER(K98),IF(H98&gt;0,IF(I98&gt;0,J98,0),0),0)</f>
        <v>0</v>
      </c>
      <c r="R98" s="9">
        <f>IF(ISNUMBER(K98)=FALSE,J98,0)</f>
        <v>0</v>
      </c>
    </row>
    <row r="99">
      <c r="A99" s="10"/>
      <c r="B99" s="49" t="s">
        <v>56</v>
      </c>
      <c r="C99" s="1"/>
      <c r="D99" s="1"/>
      <c r="E99" s="50" t="s">
        <v>568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>
      <c r="A100" s="10"/>
      <c r="B100" s="49" t="s">
        <v>58</v>
      </c>
      <c r="C100" s="1"/>
      <c r="D100" s="1"/>
      <c r="E100" s="50" t="s">
        <v>660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9" t="s">
        <v>60</v>
      </c>
      <c r="C101" s="1"/>
      <c r="D101" s="1"/>
      <c r="E101" s="50" t="s">
        <v>569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thickBot="1">
      <c r="A102" s="10"/>
      <c r="B102" s="51" t="s">
        <v>62</v>
      </c>
      <c r="C102" s="52"/>
      <c r="D102" s="52"/>
      <c r="E102" s="53" t="s">
        <v>63</v>
      </c>
      <c r="F102" s="52"/>
      <c r="G102" s="52"/>
      <c r="H102" s="54"/>
      <c r="I102" s="52"/>
      <c r="J102" s="54"/>
      <c r="K102" s="52"/>
      <c r="L102" s="52"/>
      <c r="M102" s="13"/>
      <c r="N102" s="2"/>
      <c r="O102" s="2"/>
      <c r="P102" s="2"/>
      <c r="Q102" s="2"/>
    </row>
    <row r="103" thickTop="1">
      <c r="A103" s="10"/>
      <c r="B103" s="41">
        <v>14</v>
      </c>
      <c r="C103" s="42" t="s">
        <v>570</v>
      </c>
      <c r="D103" s="42" t="s">
        <v>7</v>
      </c>
      <c r="E103" s="42" t="s">
        <v>571</v>
      </c>
      <c r="F103" s="42" t="s">
        <v>7</v>
      </c>
      <c r="G103" s="43" t="s">
        <v>126</v>
      </c>
      <c r="H103" s="55">
        <v>23.100000000000001</v>
      </c>
      <c r="I103" s="56">
        <v>0</v>
      </c>
      <c r="J103" s="57">
        <f>ROUND(H103*I103,2)</f>
        <v>0</v>
      </c>
      <c r="K103" s="58">
        <v>0.20999999999999999</v>
      </c>
      <c r="L103" s="59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49" t="s">
        <v>56</v>
      </c>
      <c r="C104" s="1"/>
      <c r="D104" s="1"/>
      <c r="E104" s="50" t="s">
        <v>572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>
      <c r="A105" s="10"/>
      <c r="B105" s="49" t="s">
        <v>58</v>
      </c>
      <c r="C105" s="1"/>
      <c r="D105" s="1"/>
      <c r="E105" s="50" t="s">
        <v>661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60</v>
      </c>
      <c r="C106" s="1"/>
      <c r="D106" s="1"/>
      <c r="E106" s="50" t="s">
        <v>574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 thickBot="1">
      <c r="A107" s="10"/>
      <c r="B107" s="51" t="s">
        <v>62</v>
      </c>
      <c r="C107" s="52"/>
      <c r="D107" s="52"/>
      <c r="E107" s="53" t="s">
        <v>63</v>
      </c>
      <c r="F107" s="52"/>
      <c r="G107" s="52"/>
      <c r="H107" s="54"/>
      <c r="I107" s="52"/>
      <c r="J107" s="54"/>
      <c r="K107" s="52"/>
      <c r="L107" s="52"/>
      <c r="M107" s="13"/>
      <c r="N107" s="2"/>
      <c r="O107" s="2"/>
      <c r="P107" s="2"/>
      <c r="Q107" s="2"/>
    </row>
    <row r="108" thickTop="1">
      <c r="A108" s="10"/>
      <c r="B108" s="41">
        <v>15</v>
      </c>
      <c r="C108" s="42" t="s">
        <v>202</v>
      </c>
      <c r="D108" s="42" t="s">
        <v>7</v>
      </c>
      <c r="E108" s="42" t="s">
        <v>203</v>
      </c>
      <c r="F108" s="42" t="s">
        <v>7</v>
      </c>
      <c r="G108" s="43" t="s">
        <v>177</v>
      </c>
      <c r="H108" s="55">
        <v>273</v>
      </c>
      <c r="I108" s="56">
        <v>0</v>
      </c>
      <c r="J108" s="57">
        <f>ROUND(H108*I108,2)</f>
        <v>0</v>
      </c>
      <c r="K108" s="58">
        <v>0.20999999999999999</v>
      </c>
      <c r="L108" s="59">
        <f>ROUND(J108*1.21,2)</f>
        <v>0</v>
      </c>
      <c r="M108" s="13"/>
      <c r="N108" s="2"/>
      <c r="O108" s="2"/>
      <c r="P108" s="2"/>
      <c r="Q108" s="33">
        <f>IF(ISNUMBER(K108),IF(H108&gt;0,IF(I108&gt;0,J108,0),0),0)</f>
        <v>0</v>
      </c>
      <c r="R108" s="9">
        <f>IF(ISNUMBER(K108)=FALSE,J108,0)</f>
        <v>0</v>
      </c>
    </row>
    <row r="109">
      <c r="A109" s="10"/>
      <c r="B109" s="49" t="s">
        <v>56</v>
      </c>
      <c r="C109" s="1"/>
      <c r="D109" s="1"/>
      <c r="E109" s="50" t="s">
        <v>518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>
      <c r="A110" s="10"/>
      <c r="B110" s="49" t="s">
        <v>58</v>
      </c>
      <c r="C110" s="1"/>
      <c r="D110" s="1"/>
      <c r="E110" s="50" t="s">
        <v>662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60</v>
      </c>
      <c r="C111" s="1"/>
      <c r="D111" s="1"/>
      <c r="E111" s="50" t="s">
        <v>206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 thickBot="1">
      <c r="A112" s="10"/>
      <c r="B112" s="51" t="s">
        <v>62</v>
      </c>
      <c r="C112" s="52"/>
      <c r="D112" s="52"/>
      <c r="E112" s="53" t="s">
        <v>63</v>
      </c>
      <c r="F112" s="52"/>
      <c r="G112" s="52"/>
      <c r="H112" s="54"/>
      <c r="I112" s="52"/>
      <c r="J112" s="54"/>
      <c r="K112" s="52"/>
      <c r="L112" s="52"/>
      <c r="M112" s="13"/>
      <c r="N112" s="2"/>
      <c r="O112" s="2"/>
      <c r="P112" s="2"/>
      <c r="Q112" s="2"/>
    </row>
    <row r="113" thickTop="1" thickBot="1" ht="25" customHeight="1">
      <c r="A113" s="10"/>
      <c r="B113" s="1"/>
      <c r="C113" s="60">
        <v>2</v>
      </c>
      <c r="D113" s="1"/>
      <c r="E113" s="60" t="s">
        <v>94</v>
      </c>
      <c r="F113" s="1"/>
      <c r="G113" s="61" t="s">
        <v>86</v>
      </c>
      <c r="H113" s="62">
        <f>J88+J93+J98+J103+J108</f>
        <v>0</v>
      </c>
      <c r="I113" s="61" t="s">
        <v>87</v>
      </c>
      <c r="J113" s="63">
        <f>(L113-H113)</f>
        <v>0</v>
      </c>
      <c r="K113" s="61" t="s">
        <v>88</v>
      </c>
      <c r="L113" s="64">
        <f>ROUND((J88+J93+J98+J103+J108)*1.21,2)</f>
        <v>0</v>
      </c>
      <c r="M113" s="13"/>
      <c r="N113" s="2"/>
      <c r="O113" s="2"/>
      <c r="P113" s="2"/>
      <c r="Q113" s="33">
        <f>0+Q88+Q93+Q98+Q103+Q108</f>
        <v>0</v>
      </c>
      <c r="R113" s="9">
        <f>0+R88+R93+R98+R103+R108</f>
        <v>0</v>
      </c>
      <c r="S113" s="65">
        <f>Q113*(1+J113)+R113</f>
        <v>0</v>
      </c>
    </row>
    <row r="114" thickTop="1" thickBot="1" ht="25" customHeight="1">
      <c r="A114" s="10"/>
      <c r="B114" s="66"/>
      <c r="C114" s="66"/>
      <c r="D114" s="66"/>
      <c r="E114" s="66"/>
      <c r="F114" s="66"/>
      <c r="G114" s="67" t="s">
        <v>89</v>
      </c>
      <c r="H114" s="68">
        <f>0+J88+J93+J98+J103+J108</f>
        <v>0</v>
      </c>
      <c r="I114" s="67" t="s">
        <v>90</v>
      </c>
      <c r="J114" s="69">
        <f>0+J113</f>
        <v>0</v>
      </c>
      <c r="K114" s="67" t="s">
        <v>91</v>
      </c>
      <c r="L114" s="70">
        <f>0+L113</f>
        <v>0</v>
      </c>
      <c r="M114" s="13"/>
      <c r="N114" s="2"/>
      <c r="O114" s="2"/>
      <c r="P114" s="2"/>
      <c r="Q114" s="2"/>
    </row>
    <row r="115" ht="40" customHeight="1">
      <c r="A115" s="10"/>
      <c r="B115" s="75" t="s">
        <v>415</v>
      </c>
      <c r="C115" s="1"/>
      <c r="D115" s="1"/>
      <c r="E115" s="1"/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1">
        <v>16</v>
      </c>
      <c r="C116" s="42" t="s">
        <v>576</v>
      </c>
      <c r="D116" s="42" t="s">
        <v>7</v>
      </c>
      <c r="E116" s="42" t="s">
        <v>577</v>
      </c>
      <c r="F116" s="42" t="s">
        <v>7</v>
      </c>
      <c r="G116" s="43" t="s">
        <v>126</v>
      </c>
      <c r="H116" s="44">
        <v>61.520000000000003</v>
      </c>
      <c r="I116" s="45">
        <v>0</v>
      </c>
      <c r="J116" s="46">
        <f>ROUND(H116*I116,2)</f>
        <v>0</v>
      </c>
      <c r="K116" s="47">
        <v>0.20999999999999999</v>
      </c>
      <c r="L116" s="48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49" t="s">
        <v>56</v>
      </c>
      <c r="C117" s="1"/>
      <c r="D117" s="1"/>
      <c r="E117" s="50" t="s">
        <v>578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58</v>
      </c>
      <c r="C118" s="1"/>
      <c r="D118" s="1"/>
      <c r="E118" s="50" t="s">
        <v>663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60</v>
      </c>
      <c r="C119" s="1"/>
      <c r="D119" s="1"/>
      <c r="E119" s="50" t="s">
        <v>420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>
      <c r="A120" s="10"/>
      <c r="B120" s="51" t="s">
        <v>62</v>
      </c>
      <c r="C120" s="52"/>
      <c r="D120" s="52"/>
      <c r="E120" s="53" t="s">
        <v>63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>
      <c r="A121" s="10"/>
      <c r="B121" s="41">
        <v>17</v>
      </c>
      <c r="C121" s="42" t="s">
        <v>430</v>
      </c>
      <c r="D121" s="42" t="s">
        <v>7</v>
      </c>
      <c r="E121" s="42" t="s">
        <v>431</v>
      </c>
      <c r="F121" s="42" t="s">
        <v>7</v>
      </c>
      <c r="G121" s="43" t="s">
        <v>101</v>
      </c>
      <c r="H121" s="55">
        <v>4.9219999999999997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49" t="s">
        <v>56</v>
      </c>
      <c r="C122" s="1"/>
      <c r="D122" s="1"/>
      <c r="E122" s="50" t="s">
        <v>580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58</v>
      </c>
      <c r="C123" s="1"/>
      <c r="D123" s="1"/>
      <c r="E123" s="50" t="s">
        <v>664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60</v>
      </c>
      <c r="C124" s="1"/>
      <c r="D124" s="1"/>
      <c r="E124" s="50" t="s">
        <v>425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>
      <c r="A125" s="10"/>
      <c r="B125" s="51" t="s">
        <v>62</v>
      </c>
      <c r="C125" s="52"/>
      <c r="D125" s="52"/>
      <c r="E125" s="53" t="s">
        <v>63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 thickBot="1" ht="25" customHeight="1">
      <c r="A126" s="10"/>
      <c r="B126" s="1"/>
      <c r="C126" s="60">
        <v>3</v>
      </c>
      <c r="D126" s="1"/>
      <c r="E126" s="60" t="s">
        <v>356</v>
      </c>
      <c r="F126" s="1"/>
      <c r="G126" s="61" t="s">
        <v>86</v>
      </c>
      <c r="H126" s="62">
        <f>J116+J121</f>
        <v>0</v>
      </c>
      <c r="I126" s="61" t="s">
        <v>87</v>
      </c>
      <c r="J126" s="63">
        <f>(L126-H126)</f>
        <v>0</v>
      </c>
      <c r="K126" s="61" t="s">
        <v>88</v>
      </c>
      <c r="L126" s="64">
        <f>ROUND((J116+J121)*1.21,2)</f>
        <v>0</v>
      </c>
      <c r="M126" s="13"/>
      <c r="N126" s="2"/>
      <c r="O126" s="2"/>
      <c r="P126" s="2"/>
      <c r="Q126" s="33">
        <f>0+Q116+Q121</f>
        <v>0</v>
      </c>
      <c r="R126" s="9">
        <f>0+R116+R121</f>
        <v>0</v>
      </c>
      <c r="S126" s="65">
        <f>Q126*(1+J126)+R126</f>
        <v>0</v>
      </c>
    </row>
    <row r="127" thickTop="1" thickBot="1" ht="25" customHeight="1">
      <c r="A127" s="10"/>
      <c r="B127" s="66"/>
      <c r="C127" s="66"/>
      <c r="D127" s="66"/>
      <c r="E127" s="66"/>
      <c r="F127" s="66"/>
      <c r="G127" s="67" t="s">
        <v>89</v>
      </c>
      <c r="H127" s="68">
        <f>0+J116+J121</f>
        <v>0</v>
      </c>
      <c r="I127" s="67" t="s">
        <v>90</v>
      </c>
      <c r="J127" s="69">
        <f>0+J126</f>
        <v>0</v>
      </c>
      <c r="K127" s="67" t="s">
        <v>91</v>
      </c>
      <c r="L127" s="70">
        <f>0+L126</f>
        <v>0</v>
      </c>
      <c r="M127" s="13"/>
      <c r="N127" s="2"/>
      <c r="O127" s="2"/>
      <c r="P127" s="2"/>
      <c r="Q127" s="2"/>
    </row>
    <row r="128" ht="40" customHeight="1">
      <c r="A128" s="10"/>
      <c r="B128" s="75" t="s">
        <v>207</v>
      </c>
      <c r="C128" s="1"/>
      <c r="D128" s="1"/>
      <c r="E128" s="1"/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1">
        <v>18</v>
      </c>
      <c r="C129" s="42" t="s">
        <v>434</v>
      </c>
      <c r="D129" s="42" t="s">
        <v>7</v>
      </c>
      <c r="E129" s="42" t="s">
        <v>435</v>
      </c>
      <c r="F129" s="42" t="s">
        <v>7</v>
      </c>
      <c r="G129" s="43" t="s">
        <v>126</v>
      </c>
      <c r="H129" s="44">
        <v>6.1600000000000001</v>
      </c>
      <c r="I129" s="45">
        <v>0</v>
      </c>
      <c r="J129" s="46">
        <f>ROUND(H129*I129,2)</f>
        <v>0</v>
      </c>
      <c r="K129" s="47">
        <v>0.20999999999999999</v>
      </c>
      <c r="L129" s="48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56</v>
      </c>
      <c r="C130" s="1"/>
      <c r="D130" s="1"/>
      <c r="E130" s="50" t="s">
        <v>582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58</v>
      </c>
      <c r="C131" s="1"/>
      <c r="D131" s="1"/>
      <c r="E131" s="50" t="s">
        <v>665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60</v>
      </c>
      <c r="C132" s="1"/>
      <c r="D132" s="1"/>
      <c r="E132" s="50" t="s">
        <v>212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62</v>
      </c>
      <c r="C133" s="52"/>
      <c r="D133" s="52"/>
      <c r="E133" s="53" t="s">
        <v>63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19</v>
      </c>
      <c r="C134" s="42" t="s">
        <v>447</v>
      </c>
      <c r="D134" s="42" t="s">
        <v>7</v>
      </c>
      <c r="E134" s="42" t="s">
        <v>448</v>
      </c>
      <c r="F134" s="42" t="s">
        <v>7</v>
      </c>
      <c r="G134" s="43" t="s">
        <v>126</v>
      </c>
      <c r="H134" s="55">
        <v>5.8499999999999996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56</v>
      </c>
      <c r="C135" s="1"/>
      <c r="D135" s="1"/>
      <c r="E135" s="50" t="s">
        <v>449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58</v>
      </c>
      <c r="C136" s="1"/>
      <c r="D136" s="1"/>
      <c r="E136" s="50" t="s">
        <v>666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60</v>
      </c>
      <c r="C137" s="1"/>
      <c r="D137" s="1"/>
      <c r="E137" s="50" t="s">
        <v>217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62</v>
      </c>
      <c r="C138" s="52"/>
      <c r="D138" s="52"/>
      <c r="E138" s="53" t="s">
        <v>63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0">
        <v>4</v>
      </c>
      <c r="D139" s="1"/>
      <c r="E139" s="60" t="s">
        <v>95</v>
      </c>
      <c r="F139" s="1"/>
      <c r="G139" s="61" t="s">
        <v>86</v>
      </c>
      <c r="H139" s="62">
        <f>J129+J134</f>
        <v>0</v>
      </c>
      <c r="I139" s="61" t="s">
        <v>87</v>
      </c>
      <c r="J139" s="63">
        <f>(L139-H139)</f>
        <v>0</v>
      </c>
      <c r="K139" s="61" t="s">
        <v>88</v>
      </c>
      <c r="L139" s="64">
        <f>ROUND((J129+J134)*1.21,2)</f>
        <v>0</v>
      </c>
      <c r="M139" s="13"/>
      <c r="N139" s="2"/>
      <c r="O139" s="2"/>
      <c r="P139" s="2"/>
      <c r="Q139" s="33">
        <f>0+Q129+Q134</f>
        <v>0</v>
      </c>
      <c r="R139" s="9">
        <f>0+R129+R134</f>
        <v>0</v>
      </c>
      <c r="S139" s="65">
        <f>Q139*(1+J139)+R139</f>
        <v>0</v>
      </c>
    </row>
    <row r="140" thickTop="1" thickBot="1" ht="25" customHeight="1">
      <c r="A140" s="10"/>
      <c r="B140" s="66"/>
      <c r="C140" s="66"/>
      <c r="D140" s="66"/>
      <c r="E140" s="66"/>
      <c r="F140" s="66"/>
      <c r="G140" s="67" t="s">
        <v>89</v>
      </c>
      <c r="H140" s="68">
        <f>0+J129+J134</f>
        <v>0</v>
      </c>
      <c r="I140" s="67" t="s">
        <v>90</v>
      </c>
      <c r="J140" s="69">
        <f>0+J139</f>
        <v>0</v>
      </c>
      <c r="K140" s="67" t="s">
        <v>91</v>
      </c>
      <c r="L140" s="70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75" t="s">
        <v>262</v>
      </c>
      <c r="C141" s="1"/>
      <c r="D141" s="1"/>
      <c r="E141" s="1"/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1">
        <v>20</v>
      </c>
      <c r="C142" s="42" t="s">
        <v>585</v>
      </c>
      <c r="D142" s="42" t="s">
        <v>7</v>
      </c>
      <c r="E142" s="42" t="s">
        <v>586</v>
      </c>
      <c r="F142" s="42" t="s">
        <v>7</v>
      </c>
      <c r="G142" s="43" t="s">
        <v>198</v>
      </c>
      <c r="H142" s="44">
        <v>14</v>
      </c>
      <c r="I142" s="45">
        <v>0</v>
      </c>
      <c r="J142" s="46">
        <f>ROUND(H142*I142,2)</f>
        <v>0</v>
      </c>
      <c r="K142" s="47">
        <v>0.20999999999999999</v>
      </c>
      <c r="L142" s="48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56</v>
      </c>
      <c r="C143" s="1"/>
      <c r="D143" s="1"/>
      <c r="E143" s="50" t="s">
        <v>587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58</v>
      </c>
      <c r="C144" s="1"/>
      <c r="D144" s="1"/>
      <c r="E144" s="50" t="s">
        <v>667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60</v>
      </c>
      <c r="C145" s="1"/>
      <c r="D145" s="1"/>
      <c r="E145" s="50" t="s">
        <v>470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>
      <c r="A146" s="10"/>
      <c r="B146" s="51" t="s">
        <v>62</v>
      </c>
      <c r="C146" s="52"/>
      <c r="D146" s="52"/>
      <c r="E146" s="53" t="s">
        <v>63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>
      <c r="A147" s="10"/>
      <c r="B147" s="41">
        <v>21</v>
      </c>
      <c r="C147" s="42" t="s">
        <v>589</v>
      </c>
      <c r="D147" s="42" t="s">
        <v>7</v>
      </c>
      <c r="E147" s="42" t="s">
        <v>590</v>
      </c>
      <c r="F147" s="42" t="s">
        <v>7</v>
      </c>
      <c r="G147" s="43" t="s">
        <v>198</v>
      </c>
      <c r="H147" s="55">
        <v>77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49" t="s">
        <v>56</v>
      </c>
      <c r="C148" s="1"/>
      <c r="D148" s="1"/>
      <c r="E148" s="50" t="s">
        <v>591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58</v>
      </c>
      <c r="C149" s="1"/>
      <c r="D149" s="1"/>
      <c r="E149" s="50" t="s">
        <v>668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60</v>
      </c>
      <c r="C150" s="1"/>
      <c r="D150" s="1"/>
      <c r="E150" s="50" t="s">
        <v>470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>
      <c r="A151" s="10"/>
      <c r="B151" s="51" t="s">
        <v>62</v>
      </c>
      <c r="C151" s="52"/>
      <c r="D151" s="52"/>
      <c r="E151" s="53" t="s">
        <v>63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 thickBot="1" ht="25" customHeight="1">
      <c r="A152" s="10"/>
      <c r="B152" s="1"/>
      <c r="C152" s="60">
        <v>8</v>
      </c>
      <c r="D152" s="1"/>
      <c r="E152" s="60" t="s">
        <v>97</v>
      </c>
      <c r="F152" s="1"/>
      <c r="G152" s="61" t="s">
        <v>86</v>
      </c>
      <c r="H152" s="62">
        <f>J142+J147</f>
        <v>0</v>
      </c>
      <c r="I152" s="61" t="s">
        <v>87</v>
      </c>
      <c r="J152" s="63">
        <f>(L152-H152)</f>
        <v>0</v>
      </c>
      <c r="K152" s="61" t="s">
        <v>88</v>
      </c>
      <c r="L152" s="64">
        <f>ROUND((J142+J147)*1.21,2)</f>
        <v>0</v>
      </c>
      <c r="M152" s="13"/>
      <c r="N152" s="2"/>
      <c r="O152" s="2"/>
      <c r="P152" s="2"/>
      <c r="Q152" s="33">
        <f>0+Q142+Q147</f>
        <v>0</v>
      </c>
      <c r="R152" s="9">
        <f>0+R142+R147</f>
        <v>0</v>
      </c>
      <c r="S152" s="65">
        <f>Q152*(1+J152)+R152</f>
        <v>0</v>
      </c>
    </row>
    <row r="153" thickTop="1" thickBot="1" ht="25" customHeight="1">
      <c r="A153" s="10"/>
      <c r="B153" s="66"/>
      <c r="C153" s="66"/>
      <c r="D153" s="66"/>
      <c r="E153" s="66"/>
      <c r="F153" s="66"/>
      <c r="G153" s="67" t="s">
        <v>89</v>
      </c>
      <c r="H153" s="68">
        <f>0+J142+J147</f>
        <v>0</v>
      </c>
      <c r="I153" s="67" t="s">
        <v>90</v>
      </c>
      <c r="J153" s="69">
        <f>0+J152</f>
        <v>0</v>
      </c>
      <c r="K153" s="67" t="s">
        <v>91</v>
      </c>
      <c r="L153" s="70">
        <f>0+L152</f>
        <v>0</v>
      </c>
      <c r="M153" s="13"/>
      <c r="N153" s="2"/>
      <c r="O153" s="2"/>
      <c r="P153" s="2"/>
      <c r="Q153" s="2"/>
    </row>
    <row r="154" ht="40" customHeight="1">
      <c r="A154" s="10"/>
      <c r="B154" s="75" t="s">
        <v>273</v>
      </c>
      <c r="C154" s="1"/>
      <c r="D154" s="1"/>
      <c r="E154" s="1"/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1">
        <v>22</v>
      </c>
      <c r="C155" s="42" t="s">
        <v>480</v>
      </c>
      <c r="D155" s="42" t="s">
        <v>7</v>
      </c>
      <c r="E155" s="42" t="s">
        <v>481</v>
      </c>
      <c r="F155" s="42" t="s">
        <v>7</v>
      </c>
      <c r="G155" s="43" t="s">
        <v>177</v>
      </c>
      <c r="H155" s="44">
        <v>9.5999999999999996</v>
      </c>
      <c r="I155" s="45">
        <v>0</v>
      </c>
      <c r="J155" s="46">
        <f>ROUND(H155*I155,2)</f>
        <v>0</v>
      </c>
      <c r="K155" s="47">
        <v>0.20999999999999999</v>
      </c>
      <c r="L155" s="48">
        <f>ROUND(J155*1.21,2)</f>
        <v>0</v>
      </c>
      <c r="M155" s="13"/>
      <c r="N155" s="2"/>
      <c r="O155" s="2"/>
      <c r="P155" s="2"/>
      <c r="Q155" s="33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49" t="s">
        <v>56</v>
      </c>
      <c r="C156" s="1"/>
      <c r="D156" s="1"/>
      <c r="E156" s="50" t="s">
        <v>593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>
      <c r="A157" s="10"/>
      <c r="B157" s="49" t="s">
        <v>58</v>
      </c>
      <c r="C157" s="1"/>
      <c r="D157" s="1"/>
      <c r="E157" s="50" t="s">
        <v>669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60</v>
      </c>
      <c r="C158" s="1"/>
      <c r="D158" s="1"/>
      <c r="E158" s="50" t="s">
        <v>484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thickBot="1">
      <c r="A159" s="10"/>
      <c r="B159" s="51" t="s">
        <v>62</v>
      </c>
      <c r="C159" s="52"/>
      <c r="D159" s="52"/>
      <c r="E159" s="53" t="s">
        <v>63</v>
      </c>
      <c r="F159" s="52"/>
      <c r="G159" s="52"/>
      <c r="H159" s="54"/>
      <c r="I159" s="52"/>
      <c r="J159" s="54"/>
      <c r="K159" s="52"/>
      <c r="L159" s="52"/>
      <c r="M159" s="13"/>
      <c r="N159" s="2"/>
      <c r="O159" s="2"/>
      <c r="P159" s="2"/>
      <c r="Q159" s="2"/>
    </row>
    <row r="160" thickTop="1">
      <c r="A160" s="10"/>
      <c r="B160" s="41">
        <v>23</v>
      </c>
      <c r="C160" s="42" t="s">
        <v>485</v>
      </c>
      <c r="D160" s="42" t="s">
        <v>7</v>
      </c>
      <c r="E160" s="42" t="s">
        <v>486</v>
      </c>
      <c r="F160" s="42" t="s">
        <v>7</v>
      </c>
      <c r="G160" s="43" t="s">
        <v>198</v>
      </c>
      <c r="H160" s="55">
        <v>16.800000000000001</v>
      </c>
      <c r="I160" s="56">
        <v>0</v>
      </c>
      <c r="J160" s="57">
        <f>ROUND(H160*I160,2)</f>
        <v>0</v>
      </c>
      <c r="K160" s="58">
        <v>0.20999999999999999</v>
      </c>
      <c r="L160" s="59">
        <f>ROUND(J160*1.21,2)</f>
        <v>0</v>
      </c>
      <c r="M160" s="13"/>
      <c r="N160" s="2"/>
      <c r="O160" s="2"/>
      <c r="P160" s="2"/>
      <c r="Q160" s="33">
        <f>IF(ISNUMBER(K160),IF(H160&gt;0,IF(I160&gt;0,J160,0),0),0)</f>
        <v>0</v>
      </c>
      <c r="R160" s="9">
        <f>IF(ISNUMBER(K160)=FALSE,J160,0)</f>
        <v>0</v>
      </c>
    </row>
    <row r="161">
      <c r="A161" s="10"/>
      <c r="B161" s="49" t="s">
        <v>56</v>
      </c>
      <c r="C161" s="1"/>
      <c r="D161" s="1"/>
      <c r="E161" s="50" t="s">
        <v>593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>
      <c r="A162" s="10"/>
      <c r="B162" s="49" t="s">
        <v>58</v>
      </c>
      <c r="C162" s="1"/>
      <c r="D162" s="1"/>
      <c r="E162" s="50" t="s">
        <v>670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60</v>
      </c>
      <c r="C163" s="1"/>
      <c r="D163" s="1"/>
      <c r="E163" s="50" t="s">
        <v>488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thickBot="1">
      <c r="A164" s="10"/>
      <c r="B164" s="51" t="s">
        <v>62</v>
      </c>
      <c r="C164" s="52"/>
      <c r="D164" s="52"/>
      <c r="E164" s="53" t="s">
        <v>63</v>
      </c>
      <c r="F164" s="52"/>
      <c r="G164" s="52"/>
      <c r="H164" s="54"/>
      <c r="I164" s="52"/>
      <c r="J164" s="54"/>
      <c r="K164" s="52"/>
      <c r="L164" s="52"/>
      <c r="M164" s="13"/>
      <c r="N164" s="2"/>
      <c r="O164" s="2"/>
      <c r="P164" s="2"/>
      <c r="Q164" s="2"/>
    </row>
    <row r="165" thickTop="1">
      <c r="A165" s="10"/>
      <c r="B165" s="41">
        <v>24</v>
      </c>
      <c r="C165" s="42" t="s">
        <v>489</v>
      </c>
      <c r="D165" s="42" t="s">
        <v>7</v>
      </c>
      <c r="E165" s="42" t="s">
        <v>490</v>
      </c>
      <c r="F165" s="42" t="s">
        <v>7</v>
      </c>
      <c r="G165" s="43" t="s">
        <v>198</v>
      </c>
      <c r="H165" s="55">
        <v>16.800000000000001</v>
      </c>
      <c r="I165" s="56">
        <v>0</v>
      </c>
      <c r="J165" s="57">
        <f>ROUND(H165*I165,2)</f>
        <v>0</v>
      </c>
      <c r="K165" s="58">
        <v>0.20999999999999999</v>
      </c>
      <c r="L165" s="59">
        <f>ROUND(J165*1.21,2)</f>
        <v>0</v>
      </c>
      <c r="M165" s="13"/>
      <c r="N165" s="2"/>
      <c r="O165" s="2"/>
      <c r="P165" s="2"/>
      <c r="Q165" s="33">
        <f>IF(ISNUMBER(K165),IF(H165&gt;0,IF(I165&gt;0,J165,0),0),0)</f>
        <v>0</v>
      </c>
      <c r="R165" s="9">
        <f>IF(ISNUMBER(K165)=FALSE,J165,0)</f>
        <v>0</v>
      </c>
    </row>
    <row r="166">
      <c r="A166" s="10"/>
      <c r="B166" s="49" t="s">
        <v>56</v>
      </c>
      <c r="C166" s="1"/>
      <c r="D166" s="1"/>
      <c r="E166" s="50" t="s">
        <v>593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58</v>
      </c>
      <c r="C167" s="1"/>
      <c r="D167" s="1"/>
      <c r="E167" s="50" t="s">
        <v>7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60</v>
      </c>
      <c r="C168" s="1"/>
      <c r="D168" s="1"/>
      <c r="E168" s="50" t="s">
        <v>484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thickBot="1">
      <c r="A169" s="10"/>
      <c r="B169" s="51" t="s">
        <v>62</v>
      </c>
      <c r="C169" s="52"/>
      <c r="D169" s="52"/>
      <c r="E169" s="53" t="s">
        <v>63</v>
      </c>
      <c r="F169" s="52"/>
      <c r="G169" s="52"/>
      <c r="H169" s="54"/>
      <c r="I169" s="52"/>
      <c r="J169" s="54"/>
      <c r="K169" s="52"/>
      <c r="L169" s="52"/>
      <c r="M169" s="13"/>
      <c r="N169" s="2"/>
      <c r="O169" s="2"/>
      <c r="P169" s="2"/>
      <c r="Q169" s="2"/>
    </row>
    <row r="170" thickTop="1">
      <c r="A170" s="10"/>
      <c r="B170" s="41">
        <v>25</v>
      </c>
      <c r="C170" s="42" t="s">
        <v>596</v>
      </c>
      <c r="D170" s="42"/>
      <c r="E170" s="42" t="s">
        <v>597</v>
      </c>
      <c r="F170" s="42" t="s">
        <v>7</v>
      </c>
      <c r="G170" s="43" t="s">
        <v>198</v>
      </c>
      <c r="H170" s="55">
        <v>77</v>
      </c>
      <c r="I170" s="56">
        <v>0</v>
      </c>
      <c r="J170" s="57">
        <f>ROUND(H170*I170,2)</f>
        <v>0</v>
      </c>
      <c r="K170" s="58">
        <v>0.20999999999999999</v>
      </c>
      <c r="L170" s="59">
        <f>ROUND(J170*1.21,2)</f>
        <v>0</v>
      </c>
      <c r="M170" s="13"/>
      <c r="N170" s="2"/>
      <c r="O170" s="2"/>
      <c r="P170" s="2"/>
      <c r="Q170" s="33">
        <f>IF(ISNUMBER(K170),IF(H170&gt;0,IF(I170&gt;0,J170,0),0),0)</f>
        <v>0</v>
      </c>
      <c r="R170" s="9">
        <f>IF(ISNUMBER(K170)=FALSE,J170,0)</f>
        <v>0</v>
      </c>
    </row>
    <row r="171">
      <c r="A171" s="10"/>
      <c r="B171" s="49" t="s">
        <v>56</v>
      </c>
      <c r="C171" s="1"/>
      <c r="D171" s="1"/>
      <c r="E171" s="50" t="s">
        <v>598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58</v>
      </c>
      <c r="C172" s="1"/>
      <c r="D172" s="1"/>
      <c r="E172" s="50" t="s">
        <v>668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60</v>
      </c>
      <c r="C173" s="1"/>
      <c r="D173" s="1"/>
      <c r="E173" s="50" t="s">
        <v>488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thickBot="1">
      <c r="A174" s="10"/>
      <c r="B174" s="51" t="s">
        <v>62</v>
      </c>
      <c r="C174" s="52"/>
      <c r="D174" s="52"/>
      <c r="E174" s="53" t="s">
        <v>63</v>
      </c>
      <c r="F174" s="52"/>
      <c r="G174" s="52"/>
      <c r="H174" s="54"/>
      <c r="I174" s="52"/>
      <c r="J174" s="54"/>
      <c r="K174" s="52"/>
      <c r="L174" s="52"/>
      <c r="M174" s="13"/>
      <c r="N174" s="2"/>
      <c r="O174" s="2"/>
      <c r="P174" s="2"/>
      <c r="Q174" s="2"/>
    </row>
    <row r="175" thickTop="1">
      <c r="A175" s="10"/>
      <c r="B175" s="41">
        <v>26</v>
      </c>
      <c r="C175" s="42" t="s">
        <v>599</v>
      </c>
      <c r="D175" s="42" t="s">
        <v>7</v>
      </c>
      <c r="E175" s="42" t="s">
        <v>600</v>
      </c>
      <c r="F175" s="42" t="s">
        <v>7</v>
      </c>
      <c r="G175" s="43" t="s">
        <v>126</v>
      </c>
      <c r="H175" s="55">
        <v>1.4399999999999999</v>
      </c>
      <c r="I175" s="56">
        <v>0</v>
      </c>
      <c r="J175" s="57">
        <f>ROUND(H175*I175,2)</f>
        <v>0</v>
      </c>
      <c r="K175" s="58">
        <v>0.20999999999999999</v>
      </c>
      <c r="L175" s="59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56</v>
      </c>
      <c r="C176" s="1"/>
      <c r="D176" s="1"/>
      <c r="E176" s="50" t="s">
        <v>601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58</v>
      </c>
      <c r="C177" s="1"/>
      <c r="D177" s="1"/>
      <c r="E177" s="50" t="s">
        <v>671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60</v>
      </c>
      <c r="C178" s="1"/>
      <c r="D178" s="1"/>
      <c r="E178" s="50" t="s">
        <v>603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thickBot="1">
      <c r="A179" s="10"/>
      <c r="B179" s="51" t="s">
        <v>62</v>
      </c>
      <c r="C179" s="52"/>
      <c r="D179" s="52"/>
      <c r="E179" s="53" t="s">
        <v>63</v>
      </c>
      <c r="F179" s="52"/>
      <c r="G179" s="52"/>
      <c r="H179" s="54"/>
      <c r="I179" s="52"/>
      <c r="J179" s="54"/>
      <c r="K179" s="52"/>
      <c r="L179" s="52"/>
      <c r="M179" s="13"/>
      <c r="N179" s="2"/>
      <c r="O179" s="2"/>
      <c r="P179" s="2"/>
      <c r="Q179" s="2"/>
    </row>
    <row r="180" thickTop="1" thickBot="1" ht="25" customHeight="1">
      <c r="A180" s="10"/>
      <c r="B180" s="1"/>
      <c r="C180" s="60">
        <v>9</v>
      </c>
      <c r="D180" s="1"/>
      <c r="E180" s="60" t="s">
        <v>98</v>
      </c>
      <c r="F180" s="1"/>
      <c r="G180" s="61" t="s">
        <v>86</v>
      </c>
      <c r="H180" s="62">
        <f>J155+J160+J165+J170+J175</f>
        <v>0</v>
      </c>
      <c r="I180" s="61" t="s">
        <v>87</v>
      </c>
      <c r="J180" s="63">
        <f>(L180-H180)</f>
        <v>0</v>
      </c>
      <c r="K180" s="61" t="s">
        <v>88</v>
      </c>
      <c r="L180" s="64">
        <f>ROUND((J155+J160+J165+J170+J175)*1.21,2)</f>
        <v>0</v>
      </c>
      <c r="M180" s="13"/>
      <c r="N180" s="2"/>
      <c r="O180" s="2"/>
      <c r="P180" s="2"/>
      <c r="Q180" s="33">
        <f>0+Q155+Q160+Q165+Q170+Q175</f>
        <v>0</v>
      </c>
      <c r="R180" s="9">
        <f>0+R155+R160+R165+R170+R175</f>
        <v>0</v>
      </c>
      <c r="S180" s="65">
        <f>Q180*(1+J180)+R180</f>
        <v>0</v>
      </c>
    </row>
    <row r="181" thickTop="1" thickBot="1" ht="25" customHeight="1">
      <c r="A181" s="10"/>
      <c r="B181" s="66"/>
      <c r="C181" s="66"/>
      <c r="D181" s="66"/>
      <c r="E181" s="66"/>
      <c r="F181" s="66"/>
      <c r="G181" s="67" t="s">
        <v>89</v>
      </c>
      <c r="H181" s="68">
        <f>0+J155+J160+J165+J170+J175</f>
        <v>0</v>
      </c>
      <c r="I181" s="67" t="s">
        <v>90</v>
      </c>
      <c r="J181" s="69">
        <f>0+J180</f>
        <v>0</v>
      </c>
      <c r="K181" s="67" t="s">
        <v>91</v>
      </c>
      <c r="L181" s="70">
        <f>0+L180</f>
        <v>0</v>
      </c>
      <c r="M181" s="13"/>
      <c r="N181" s="2"/>
      <c r="O181" s="2"/>
      <c r="P181" s="2"/>
      <c r="Q181" s="2"/>
    </row>
    <row r="182">
      <c r="A182" s="14"/>
      <c r="B182" s="4"/>
      <c r="C182" s="4"/>
      <c r="D182" s="4"/>
      <c r="E182" s="4"/>
      <c r="F182" s="4"/>
      <c r="G182" s="4"/>
      <c r="H182" s="71"/>
      <c r="I182" s="4"/>
      <c r="J182" s="71"/>
      <c r="K182" s="4"/>
      <c r="L182" s="4"/>
      <c r="M182" s="15"/>
      <c r="N182" s="2"/>
      <c r="O182" s="2"/>
      <c r="P182" s="2"/>
      <c r="Q182" s="2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2"/>
      <c r="P183" s="2"/>
      <c r="Q183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43:D43"/>
    <mergeCell ref="B44:D44"/>
    <mergeCell ref="B45:D45"/>
    <mergeCell ref="B46:D46"/>
    <mergeCell ref="B49:L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5:L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8:L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1:L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0+(H171)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0+H172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672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ROUND(0+((H171)*1.21),2)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AVERAGE(J171)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9</v>
      </c>
      <c r="C20" s="1"/>
      <c r="D20" s="1"/>
      <c r="E20" s="37" t="s">
        <v>98</v>
      </c>
      <c r="F20" s="1"/>
      <c r="G20" s="1"/>
      <c r="H20" s="1"/>
      <c r="I20" s="1"/>
      <c r="J20" s="1"/>
      <c r="K20" s="38">
        <f>0+J26+J31+J36+J41+J46+J51+J56+J61+J66+J71+J76+J81+J86+J91+J96+J101+J106+J111+J116+J121+J126+J131+J136+J141+J146+J151+J156+J161+J166</f>
        <v>0</v>
      </c>
      <c r="L20" s="38">
        <f>0+L171</f>
        <v>0</v>
      </c>
      <c r="M20" s="13"/>
      <c r="N20" s="2"/>
      <c r="O20" s="2"/>
      <c r="P20" s="2"/>
      <c r="Q20" s="2"/>
      <c r="S20" s="9">
        <f>S171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44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45</v>
      </c>
      <c r="C24" s="34" t="s">
        <v>41</v>
      </c>
      <c r="D24" s="34" t="s">
        <v>46</v>
      </c>
      <c r="E24" s="34" t="s">
        <v>42</v>
      </c>
      <c r="F24" s="34" t="s">
        <v>47</v>
      </c>
      <c r="G24" s="35" t="s">
        <v>48</v>
      </c>
      <c r="H24" s="23" t="s">
        <v>49</v>
      </c>
      <c r="I24" s="23" t="s">
        <v>50</v>
      </c>
      <c r="J24" s="23" t="s">
        <v>17</v>
      </c>
      <c r="K24" s="35" t="s">
        <v>51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273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673</v>
      </c>
      <c r="D26" s="42" t="s">
        <v>7</v>
      </c>
      <c r="E26" s="42" t="s">
        <v>674</v>
      </c>
      <c r="F26" s="42" t="s">
        <v>7</v>
      </c>
      <c r="G26" s="43" t="s">
        <v>198</v>
      </c>
      <c r="H26" s="44">
        <v>44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56</v>
      </c>
      <c r="C27" s="1"/>
      <c r="D27" s="1"/>
      <c r="E27" s="50" t="s">
        <v>675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58</v>
      </c>
      <c r="C28" s="1"/>
      <c r="D28" s="1"/>
      <c r="E28" s="50" t="s">
        <v>676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60</v>
      </c>
      <c r="C29" s="1"/>
      <c r="D29" s="1"/>
      <c r="E29" s="50" t="s">
        <v>677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62</v>
      </c>
      <c r="C30" s="52"/>
      <c r="D30" s="52"/>
      <c r="E30" s="53" t="s">
        <v>63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678</v>
      </c>
      <c r="D31" s="42" t="s">
        <v>7</v>
      </c>
      <c r="E31" s="42" t="s">
        <v>679</v>
      </c>
      <c r="F31" s="42" t="s">
        <v>7</v>
      </c>
      <c r="G31" s="43" t="s">
        <v>198</v>
      </c>
      <c r="H31" s="55">
        <v>44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56</v>
      </c>
      <c r="C32" s="1"/>
      <c r="D32" s="1"/>
      <c r="E32" s="50" t="s">
        <v>675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58</v>
      </c>
      <c r="C33" s="1"/>
      <c r="D33" s="1"/>
      <c r="E33" s="50" t="s">
        <v>676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60</v>
      </c>
      <c r="C34" s="1"/>
      <c r="D34" s="1"/>
      <c r="E34" s="50" t="s">
        <v>278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62</v>
      </c>
      <c r="C35" s="52"/>
      <c r="D35" s="52"/>
      <c r="E35" s="53" t="s">
        <v>63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680</v>
      </c>
      <c r="D36" s="42" t="s">
        <v>7</v>
      </c>
      <c r="E36" s="42" t="s">
        <v>681</v>
      </c>
      <c r="F36" s="42" t="s">
        <v>7</v>
      </c>
      <c r="G36" s="43" t="s">
        <v>682</v>
      </c>
      <c r="H36" s="55">
        <v>3960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56</v>
      </c>
      <c r="C37" s="1"/>
      <c r="D37" s="1"/>
      <c r="E37" s="50" t="s">
        <v>675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58</v>
      </c>
      <c r="C38" s="1"/>
      <c r="D38" s="1"/>
      <c r="E38" s="50" t="s">
        <v>683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60</v>
      </c>
      <c r="C39" s="1"/>
      <c r="D39" s="1"/>
      <c r="E39" s="50" t="s">
        <v>684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62</v>
      </c>
      <c r="C40" s="52"/>
      <c r="D40" s="52"/>
      <c r="E40" s="53" t="s">
        <v>63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685</v>
      </c>
      <c r="D41" s="42" t="s">
        <v>7</v>
      </c>
      <c r="E41" s="42" t="s">
        <v>686</v>
      </c>
      <c r="F41" s="42" t="s">
        <v>7</v>
      </c>
      <c r="G41" s="43" t="s">
        <v>83</v>
      </c>
      <c r="H41" s="55">
        <v>15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56</v>
      </c>
      <c r="C42" s="1"/>
      <c r="D42" s="1"/>
      <c r="E42" s="50" t="s">
        <v>687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58</v>
      </c>
      <c r="C43" s="1"/>
      <c r="D43" s="1"/>
      <c r="E43" s="50" t="s">
        <v>688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60</v>
      </c>
      <c r="C44" s="1"/>
      <c r="D44" s="1"/>
      <c r="E44" s="50" t="s">
        <v>689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62</v>
      </c>
      <c r="C45" s="52"/>
      <c r="D45" s="52"/>
      <c r="E45" s="53" t="s">
        <v>63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690</v>
      </c>
      <c r="D46" s="42" t="s">
        <v>7</v>
      </c>
      <c r="E46" s="42" t="s">
        <v>691</v>
      </c>
      <c r="F46" s="42" t="s">
        <v>7</v>
      </c>
      <c r="G46" s="43" t="s">
        <v>83</v>
      </c>
      <c r="H46" s="55">
        <v>15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56</v>
      </c>
      <c r="C47" s="1"/>
      <c r="D47" s="1"/>
      <c r="E47" s="50" t="s">
        <v>687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58</v>
      </c>
      <c r="C48" s="1"/>
      <c r="D48" s="1"/>
      <c r="E48" s="50" t="s">
        <v>692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60</v>
      </c>
      <c r="C49" s="1"/>
      <c r="D49" s="1"/>
      <c r="E49" s="50" t="s">
        <v>693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62</v>
      </c>
      <c r="C50" s="52"/>
      <c r="D50" s="52"/>
      <c r="E50" s="53" t="s">
        <v>63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694</v>
      </c>
      <c r="D51" s="42" t="s">
        <v>7</v>
      </c>
      <c r="E51" s="42" t="s">
        <v>695</v>
      </c>
      <c r="F51" s="42" t="s">
        <v>7</v>
      </c>
      <c r="G51" s="43" t="s">
        <v>696</v>
      </c>
      <c r="H51" s="55">
        <v>2250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56</v>
      </c>
      <c r="C52" s="1"/>
      <c r="D52" s="1"/>
      <c r="E52" s="50" t="s">
        <v>687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58</v>
      </c>
      <c r="C53" s="1"/>
      <c r="D53" s="1"/>
      <c r="E53" s="50" t="s">
        <v>697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60</v>
      </c>
      <c r="C54" s="1"/>
      <c r="D54" s="1"/>
      <c r="E54" s="50" t="s">
        <v>698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62</v>
      </c>
      <c r="C55" s="52"/>
      <c r="D55" s="52"/>
      <c r="E55" s="53" t="s">
        <v>63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699</v>
      </c>
      <c r="D56" s="42" t="s">
        <v>7</v>
      </c>
      <c r="E56" s="42" t="s">
        <v>700</v>
      </c>
      <c r="F56" s="42" t="s">
        <v>7</v>
      </c>
      <c r="G56" s="43" t="s">
        <v>83</v>
      </c>
      <c r="H56" s="55">
        <v>11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56</v>
      </c>
      <c r="C57" s="1"/>
      <c r="D57" s="1"/>
      <c r="E57" s="50" t="s">
        <v>687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58</v>
      </c>
      <c r="C58" s="1"/>
      <c r="D58" s="1"/>
      <c r="E58" s="50" t="s">
        <v>701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60</v>
      </c>
      <c r="C59" s="1"/>
      <c r="D59" s="1"/>
      <c r="E59" s="50" t="s">
        <v>702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62</v>
      </c>
      <c r="C60" s="52"/>
      <c r="D60" s="52"/>
      <c r="E60" s="53" t="s">
        <v>63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8</v>
      </c>
      <c r="C61" s="42" t="s">
        <v>703</v>
      </c>
      <c r="D61" s="42" t="s">
        <v>7</v>
      </c>
      <c r="E61" s="42" t="s">
        <v>704</v>
      </c>
      <c r="F61" s="42" t="s">
        <v>7</v>
      </c>
      <c r="G61" s="43" t="s">
        <v>83</v>
      </c>
      <c r="H61" s="55">
        <v>11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56</v>
      </c>
      <c r="C62" s="1"/>
      <c r="D62" s="1"/>
      <c r="E62" s="50" t="s">
        <v>687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58</v>
      </c>
      <c r="C63" s="1"/>
      <c r="D63" s="1"/>
      <c r="E63" s="50" t="s">
        <v>705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60</v>
      </c>
      <c r="C64" s="1"/>
      <c r="D64" s="1"/>
      <c r="E64" s="50" t="s">
        <v>693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62</v>
      </c>
      <c r="C65" s="52"/>
      <c r="D65" s="52"/>
      <c r="E65" s="53" t="s">
        <v>63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9</v>
      </c>
      <c r="C66" s="42" t="s">
        <v>706</v>
      </c>
      <c r="D66" s="42" t="s">
        <v>7</v>
      </c>
      <c r="E66" s="42" t="s">
        <v>707</v>
      </c>
      <c r="F66" s="42" t="s">
        <v>7</v>
      </c>
      <c r="G66" s="43" t="s">
        <v>696</v>
      </c>
      <c r="H66" s="55">
        <v>1650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56</v>
      </c>
      <c r="C67" s="1"/>
      <c r="D67" s="1"/>
      <c r="E67" s="50" t="s">
        <v>687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58</v>
      </c>
      <c r="C68" s="1"/>
      <c r="D68" s="1"/>
      <c r="E68" s="50" t="s">
        <v>708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60</v>
      </c>
      <c r="C69" s="1"/>
      <c r="D69" s="1"/>
      <c r="E69" s="50" t="s">
        <v>709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62</v>
      </c>
      <c r="C70" s="52"/>
      <c r="D70" s="52"/>
      <c r="E70" s="53" t="s">
        <v>63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10</v>
      </c>
      <c r="C71" s="42" t="s">
        <v>710</v>
      </c>
      <c r="D71" s="42" t="s">
        <v>7</v>
      </c>
      <c r="E71" s="42" t="s">
        <v>711</v>
      </c>
      <c r="F71" s="42" t="s">
        <v>7</v>
      </c>
      <c r="G71" s="43" t="s">
        <v>177</v>
      </c>
      <c r="H71" s="55">
        <v>1.5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56</v>
      </c>
      <c r="C72" s="1"/>
      <c r="D72" s="1"/>
      <c r="E72" s="50" t="s">
        <v>712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58</v>
      </c>
      <c r="C73" s="1"/>
      <c r="D73" s="1"/>
      <c r="E73" s="50" t="s">
        <v>713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60</v>
      </c>
      <c r="C74" s="1"/>
      <c r="D74" s="1"/>
      <c r="E74" s="50" t="s">
        <v>714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62</v>
      </c>
      <c r="C75" s="52"/>
      <c r="D75" s="52"/>
      <c r="E75" s="53" t="s">
        <v>63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11</v>
      </c>
      <c r="C76" s="42" t="s">
        <v>715</v>
      </c>
      <c r="D76" s="42" t="s">
        <v>7</v>
      </c>
      <c r="E76" s="42" t="s">
        <v>716</v>
      </c>
      <c r="F76" s="42" t="s">
        <v>7</v>
      </c>
      <c r="G76" s="43" t="s">
        <v>177</v>
      </c>
      <c r="H76" s="55">
        <v>1.5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56</v>
      </c>
      <c r="C77" s="1"/>
      <c r="D77" s="1"/>
      <c r="E77" s="50" t="s">
        <v>712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58</v>
      </c>
      <c r="C78" s="1"/>
      <c r="D78" s="1"/>
      <c r="E78" s="50" t="s">
        <v>717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60</v>
      </c>
      <c r="C79" s="1"/>
      <c r="D79" s="1"/>
      <c r="E79" s="50" t="s">
        <v>718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62</v>
      </c>
      <c r="C80" s="52"/>
      <c r="D80" s="52"/>
      <c r="E80" s="53" t="s">
        <v>63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12</v>
      </c>
      <c r="C81" s="42" t="s">
        <v>719</v>
      </c>
      <c r="D81" s="42" t="s">
        <v>7</v>
      </c>
      <c r="E81" s="42" t="s">
        <v>720</v>
      </c>
      <c r="F81" s="42" t="s">
        <v>7</v>
      </c>
      <c r="G81" s="43" t="s">
        <v>83</v>
      </c>
      <c r="H81" s="55">
        <v>2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56</v>
      </c>
      <c r="C82" s="1"/>
      <c r="D82" s="1"/>
      <c r="E82" s="50" t="s">
        <v>687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58</v>
      </c>
      <c r="C83" s="1"/>
      <c r="D83" s="1"/>
      <c r="E83" s="50" t="s">
        <v>721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60</v>
      </c>
      <c r="C84" s="1"/>
      <c r="D84" s="1"/>
      <c r="E84" s="50" t="s">
        <v>722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62</v>
      </c>
      <c r="C85" s="52"/>
      <c r="D85" s="52"/>
      <c r="E85" s="53" t="s">
        <v>63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13</v>
      </c>
      <c r="C86" s="42" t="s">
        <v>723</v>
      </c>
      <c r="D86" s="42" t="s">
        <v>7</v>
      </c>
      <c r="E86" s="42" t="s">
        <v>724</v>
      </c>
      <c r="F86" s="42" t="s">
        <v>7</v>
      </c>
      <c r="G86" s="43" t="s">
        <v>83</v>
      </c>
      <c r="H86" s="55">
        <v>2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56</v>
      </c>
      <c r="C87" s="1"/>
      <c r="D87" s="1"/>
      <c r="E87" s="50" t="s">
        <v>687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58</v>
      </c>
      <c r="C88" s="1"/>
      <c r="D88" s="1"/>
      <c r="E88" s="50" t="s">
        <v>291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60</v>
      </c>
      <c r="C89" s="1"/>
      <c r="D89" s="1"/>
      <c r="E89" s="50" t="s">
        <v>693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62</v>
      </c>
      <c r="C90" s="52"/>
      <c r="D90" s="52"/>
      <c r="E90" s="53" t="s">
        <v>63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14</v>
      </c>
      <c r="C91" s="42" t="s">
        <v>725</v>
      </c>
      <c r="D91" s="42" t="s">
        <v>7</v>
      </c>
      <c r="E91" s="42" t="s">
        <v>726</v>
      </c>
      <c r="F91" s="42" t="s">
        <v>7</v>
      </c>
      <c r="G91" s="43" t="s">
        <v>696</v>
      </c>
      <c r="H91" s="55">
        <v>300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56</v>
      </c>
      <c r="C92" s="1"/>
      <c r="D92" s="1"/>
      <c r="E92" s="50" t="s">
        <v>687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58</v>
      </c>
      <c r="C93" s="1"/>
      <c r="D93" s="1"/>
      <c r="E93" s="50" t="s">
        <v>727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60</v>
      </c>
      <c r="C94" s="1"/>
      <c r="D94" s="1"/>
      <c r="E94" s="50" t="s">
        <v>728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62</v>
      </c>
      <c r="C95" s="52"/>
      <c r="D95" s="52"/>
      <c r="E95" s="53" t="s">
        <v>63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15</v>
      </c>
      <c r="C96" s="42" t="s">
        <v>729</v>
      </c>
      <c r="D96" s="42" t="s">
        <v>7</v>
      </c>
      <c r="E96" s="42" t="s">
        <v>730</v>
      </c>
      <c r="F96" s="42" t="s">
        <v>7</v>
      </c>
      <c r="G96" s="43" t="s">
        <v>83</v>
      </c>
      <c r="H96" s="55">
        <v>1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56</v>
      </c>
      <c r="C97" s="1"/>
      <c r="D97" s="1"/>
      <c r="E97" s="50" t="s">
        <v>731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58</v>
      </c>
      <c r="C98" s="1"/>
      <c r="D98" s="1"/>
      <c r="E98" s="50" t="s">
        <v>732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60</v>
      </c>
      <c r="C99" s="1"/>
      <c r="D99" s="1"/>
      <c r="E99" s="50" t="s">
        <v>722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62</v>
      </c>
      <c r="C100" s="52"/>
      <c r="D100" s="52"/>
      <c r="E100" s="53" t="s">
        <v>63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>
      <c r="A101" s="10"/>
      <c r="B101" s="41">
        <v>16</v>
      </c>
      <c r="C101" s="42" t="s">
        <v>733</v>
      </c>
      <c r="D101" s="42" t="s">
        <v>7</v>
      </c>
      <c r="E101" s="42" t="s">
        <v>734</v>
      </c>
      <c r="F101" s="42" t="s">
        <v>7</v>
      </c>
      <c r="G101" s="43" t="s">
        <v>83</v>
      </c>
      <c r="H101" s="55">
        <v>1</v>
      </c>
      <c r="I101" s="56">
        <v>0</v>
      </c>
      <c r="J101" s="57">
        <f>ROUND(H101*I101,2)</f>
        <v>0</v>
      </c>
      <c r="K101" s="58">
        <v>0.20999999999999999</v>
      </c>
      <c r="L101" s="59">
        <f>ROUND(J101*1.21,2)</f>
        <v>0</v>
      </c>
      <c r="M101" s="13"/>
      <c r="N101" s="2"/>
      <c r="O101" s="2"/>
      <c r="P101" s="2"/>
      <c r="Q101" s="33">
        <f>IF(ISNUMBER(K101),IF(H101&gt;0,IF(I101&gt;0,J101,0),0),0)</f>
        <v>0</v>
      </c>
      <c r="R101" s="9">
        <f>IF(ISNUMBER(K101)=FALSE,J101,0)</f>
        <v>0</v>
      </c>
    </row>
    <row r="102">
      <c r="A102" s="10"/>
      <c r="B102" s="49" t="s">
        <v>56</v>
      </c>
      <c r="C102" s="1"/>
      <c r="D102" s="1"/>
      <c r="E102" s="50" t="s">
        <v>731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58</v>
      </c>
      <c r="C103" s="1"/>
      <c r="D103" s="1"/>
      <c r="E103" s="50" t="s">
        <v>59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60</v>
      </c>
      <c r="C104" s="1"/>
      <c r="D104" s="1"/>
      <c r="E104" s="50" t="s">
        <v>693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>
      <c r="A105" s="10"/>
      <c r="B105" s="51" t="s">
        <v>62</v>
      </c>
      <c r="C105" s="52"/>
      <c r="D105" s="52"/>
      <c r="E105" s="53" t="s">
        <v>63</v>
      </c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>
      <c r="A106" s="10"/>
      <c r="B106" s="41">
        <v>17</v>
      </c>
      <c r="C106" s="42" t="s">
        <v>735</v>
      </c>
      <c r="D106" s="42" t="s">
        <v>7</v>
      </c>
      <c r="E106" s="42" t="s">
        <v>736</v>
      </c>
      <c r="F106" s="42" t="s">
        <v>7</v>
      </c>
      <c r="G106" s="43" t="s">
        <v>696</v>
      </c>
      <c r="H106" s="55">
        <v>150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49" t="s">
        <v>56</v>
      </c>
      <c r="C107" s="1"/>
      <c r="D107" s="1"/>
      <c r="E107" s="50" t="s">
        <v>731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58</v>
      </c>
      <c r="C108" s="1"/>
      <c r="D108" s="1"/>
      <c r="E108" s="50" t="s">
        <v>737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>
      <c r="A109" s="10"/>
      <c r="B109" s="49" t="s">
        <v>60</v>
      </c>
      <c r="C109" s="1"/>
      <c r="D109" s="1"/>
      <c r="E109" s="50" t="s">
        <v>728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thickBot="1">
      <c r="A110" s="10"/>
      <c r="B110" s="51" t="s">
        <v>62</v>
      </c>
      <c r="C110" s="52"/>
      <c r="D110" s="52"/>
      <c r="E110" s="53" t="s">
        <v>63</v>
      </c>
      <c r="F110" s="52"/>
      <c r="G110" s="52"/>
      <c r="H110" s="54"/>
      <c r="I110" s="52"/>
      <c r="J110" s="54"/>
      <c r="K110" s="52"/>
      <c r="L110" s="52"/>
      <c r="M110" s="13"/>
      <c r="N110" s="2"/>
      <c r="O110" s="2"/>
      <c r="P110" s="2"/>
      <c r="Q110" s="2"/>
    </row>
    <row r="111" thickTop="1">
      <c r="A111" s="10"/>
      <c r="B111" s="41">
        <v>18</v>
      </c>
      <c r="C111" s="42" t="s">
        <v>738</v>
      </c>
      <c r="D111" s="42" t="s">
        <v>7</v>
      </c>
      <c r="E111" s="42" t="s">
        <v>739</v>
      </c>
      <c r="F111" s="42" t="s">
        <v>7</v>
      </c>
      <c r="G111" s="43" t="s">
        <v>83</v>
      </c>
      <c r="H111" s="55">
        <v>2</v>
      </c>
      <c r="I111" s="56">
        <v>0</v>
      </c>
      <c r="J111" s="57">
        <f>ROUND(H111*I111,2)</f>
        <v>0</v>
      </c>
      <c r="K111" s="58">
        <v>0.20999999999999999</v>
      </c>
      <c r="L111" s="59">
        <f>ROUND(J111*1.21,2)</f>
        <v>0</v>
      </c>
      <c r="M111" s="13"/>
      <c r="N111" s="2"/>
      <c r="O111" s="2"/>
      <c r="P111" s="2"/>
      <c r="Q111" s="33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49" t="s">
        <v>56</v>
      </c>
      <c r="C112" s="1"/>
      <c r="D112" s="1"/>
      <c r="E112" s="50" t="s">
        <v>740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>
      <c r="A113" s="10"/>
      <c r="B113" s="49" t="s">
        <v>58</v>
      </c>
      <c r="C113" s="1"/>
      <c r="D113" s="1"/>
      <c r="E113" s="50" t="s">
        <v>291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9" t="s">
        <v>60</v>
      </c>
      <c r="C114" s="1"/>
      <c r="D114" s="1"/>
      <c r="E114" s="50" t="s">
        <v>722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thickBot="1">
      <c r="A115" s="10"/>
      <c r="B115" s="51" t="s">
        <v>62</v>
      </c>
      <c r="C115" s="52"/>
      <c r="D115" s="52"/>
      <c r="E115" s="53" t="s">
        <v>63</v>
      </c>
      <c r="F115" s="52"/>
      <c r="G115" s="52"/>
      <c r="H115" s="54"/>
      <c r="I115" s="52"/>
      <c r="J115" s="54"/>
      <c r="K115" s="52"/>
      <c r="L115" s="52"/>
      <c r="M115" s="13"/>
      <c r="N115" s="2"/>
      <c r="O115" s="2"/>
      <c r="P115" s="2"/>
      <c r="Q115" s="2"/>
    </row>
    <row r="116" thickTop="1">
      <c r="A116" s="10"/>
      <c r="B116" s="41">
        <v>19</v>
      </c>
      <c r="C116" s="42" t="s">
        <v>741</v>
      </c>
      <c r="D116" s="42" t="s">
        <v>7</v>
      </c>
      <c r="E116" s="42" t="s">
        <v>742</v>
      </c>
      <c r="F116" s="42" t="s">
        <v>7</v>
      </c>
      <c r="G116" s="43" t="s">
        <v>83</v>
      </c>
      <c r="H116" s="55">
        <v>2</v>
      </c>
      <c r="I116" s="56">
        <v>0</v>
      </c>
      <c r="J116" s="57">
        <f>ROUND(H116*I116,2)</f>
        <v>0</v>
      </c>
      <c r="K116" s="58">
        <v>0.20999999999999999</v>
      </c>
      <c r="L116" s="59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49" t="s">
        <v>56</v>
      </c>
      <c r="C117" s="1"/>
      <c r="D117" s="1"/>
      <c r="E117" s="50" t="s">
        <v>740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58</v>
      </c>
      <c r="C118" s="1"/>
      <c r="D118" s="1"/>
      <c r="E118" s="50" t="s">
        <v>291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60</v>
      </c>
      <c r="C119" s="1"/>
      <c r="D119" s="1"/>
      <c r="E119" s="50" t="s">
        <v>693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>
      <c r="A120" s="10"/>
      <c r="B120" s="51" t="s">
        <v>62</v>
      </c>
      <c r="C120" s="52"/>
      <c r="D120" s="52"/>
      <c r="E120" s="53" t="s">
        <v>63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>
      <c r="A121" s="10"/>
      <c r="B121" s="41">
        <v>20</v>
      </c>
      <c r="C121" s="42" t="s">
        <v>743</v>
      </c>
      <c r="D121" s="42" t="s">
        <v>7</v>
      </c>
      <c r="E121" s="42" t="s">
        <v>744</v>
      </c>
      <c r="F121" s="42" t="s">
        <v>7</v>
      </c>
      <c r="G121" s="43" t="s">
        <v>696</v>
      </c>
      <c r="H121" s="55">
        <v>300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49" t="s">
        <v>56</v>
      </c>
      <c r="C122" s="1"/>
      <c r="D122" s="1"/>
      <c r="E122" s="50" t="s">
        <v>740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58</v>
      </c>
      <c r="C123" s="1"/>
      <c r="D123" s="1"/>
      <c r="E123" s="50" t="s">
        <v>745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60</v>
      </c>
      <c r="C124" s="1"/>
      <c r="D124" s="1"/>
      <c r="E124" s="50" t="s">
        <v>728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>
      <c r="A125" s="10"/>
      <c r="B125" s="51" t="s">
        <v>62</v>
      </c>
      <c r="C125" s="52"/>
      <c r="D125" s="52"/>
      <c r="E125" s="53" t="s">
        <v>63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>
      <c r="A126" s="10"/>
      <c r="B126" s="41">
        <v>21</v>
      </c>
      <c r="C126" s="42" t="s">
        <v>746</v>
      </c>
      <c r="D126" s="42" t="s">
        <v>7</v>
      </c>
      <c r="E126" s="42" t="s">
        <v>747</v>
      </c>
      <c r="F126" s="42" t="s">
        <v>7</v>
      </c>
      <c r="G126" s="43" t="s">
        <v>83</v>
      </c>
      <c r="H126" s="55">
        <v>1</v>
      </c>
      <c r="I126" s="56">
        <v>0</v>
      </c>
      <c r="J126" s="57">
        <f>ROUND(H126*I126,2)</f>
        <v>0</v>
      </c>
      <c r="K126" s="58">
        <v>0.20999999999999999</v>
      </c>
      <c r="L126" s="59">
        <f>ROUND(J126*1.21,2)</f>
        <v>0</v>
      </c>
      <c r="M126" s="13"/>
      <c r="N126" s="2"/>
      <c r="O126" s="2"/>
      <c r="P126" s="2"/>
      <c r="Q126" s="33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49" t="s">
        <v>56</v>
      </c>
      <c r="C127" s="1"/>
      <c r="D127" s="1"/>
      <c r="E127" s="50" t="s">
        <v>687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>
      <c r="A128" s="10"/>
      <c r="B128" s="49" t="s">
        <v>58</v>
      </c>
      <c r="C128" s="1"/>
      <c r="D128" s="1"/>
      <c r="E128" s="50" t="s">
        <v>732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9" t="s">
        <v>60</v>
      </c>
      <c r="C129" s="1"/>
      <c r="D129" s="1"/>
      <c r="E129" s="50" t="s">
        <v>748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thickBot="1">
      <c r="A130" s="10"/>
      <c r="B130" s="51" t="s">
        <v>62</v>
      </c>
      <c r="C130" s="52"/>
      <c r="D130" s="52"/>
      <c r="E130" s="53" t="s">
        <v>63</v>
      </c>
      <c r="F130" s="52"/>
      <c r="G130" s="52"/>
      <c r="H130" s="54"/>
      <c r="I130" s="52"/>
      <c r="J130" s="54"/>
      <c r="K130" s="52"/>
      <c r="L130" s="52"/>
      <c r="M130" s="13"/>
      <c r="N130" s="2"/>
      <c r="O130" s="2"/>
      <c r="P130" s="2"/>
      <c r="Q130" s="2"/>
    </row>
    <row r="131" thickTop="1">
      <c r="A131" s="10"/>
      <c r="B131" s="41">
        <v>22</v>
      </c>
      <c r="C131" s="42" t="s">
        <v>749</v>
      </c>
      <c r="D131" s="42" t="s">
        <v>7</v>
      </c>
      <c r="E131" s="42" t="s">
        <v>750</v>
      </c>
      <c r="F131" s="42" t="s">
        <v>7</v>
      </c>
      <c r="G131" s="43" t="s">
        <v>83</v>
      </c>
      <c r="H131" s="55">
        <v>1</v>
      </c>
      <c r="I131" s="56">
        <v>0</v>
      </c>
      <c r="J131" s="57">
        <f>ROUND(H131*I131,2)</f>
        <v>0</v>
      </c>
      <c r="K131" s="58">
        <v>0.20999999999999999</v>
      </c>
      <c r="L131" s="59">
        <f>ROUND(J131*1.21,2)</f>
        <v>0</v>
      </c>
      <c r="M131" s="13"/>
      <c r="N131" s="2"/>
      <c r="O131" s="2"/>
      <c r="P131" s="2"/>
      <c r="Q131" s="33">
        <f>IF(ISNUMBER(K131),IF(H131&gt;0,IF(I131&gt;0,J131,0),0),0)</f>
        <v>0</v>
      </c>
      <c r="R131" s="9">
        <f>IF(ISNUMBER(K131)=FALSE,J131,0)</f>
        <v>0</v>
      </c>
    </row>
    <row r="132">
      <c r="A132" s="10"/>
      <c r="B132" s="49" t="s">
        <v>56</v>
      </c>
      <c r="C132" s="1"/>
      <c r="D132" s="1"/>
      <c r="E132" s="50" t="s">
        <v>687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>
      <c r="A133" s="10"/>
      <c r="B133" s="49" t="s">
        <v>58</v>
      </c>
      <c r="C133" s="1"/>
      <c r="D133" s="1"/>
      <c r="E133" s="50" t="s">
        <v>59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60</v>
      </c>
      <c r="C134" s="1"/>
      <c r="D134" s="1"/>
      <c r="E134" s="50" t="s">
        <v>693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thickBot="1">
      <c r="A135" s="10"/>
      <c r="B135" s="51" t="s">
        <v>62</v>
      </c>
      <c r="C135" s="52"/>
      <c r="D135" s="52"/>
      <c r="E135" s="53" t="s">
        <v>63</v>
      </c>
      <c r="F135" s="52"/>
      <c r="G135" s="52"/>
      <c r="H135" s="54"/>
      <c r="I135" s="52"/>
      <c r="J135" s="54"/>
      <c r="K135" s="52"/>
      <c r="L135" s="52"/>
      <c r="M135" s="13"/>
      <c r="N135" s="2"/>
      <c r="O135" s="2"/>
      <c r="P135" s="2"/>
      <c r="Q135" s="2"/>
    </row>
    <row r="136" thickTop="1">
      <c r="A136" s="10"/>
      <c r="B136" s="41">
        <v>23</v>
      </c>
      <c r="C136" s="42" t="s">
        <v>751</v>
      </c>
      <c r="D136" s="42" t="s">
        <v>7</v>
      </c>
      <c r="E136" s="42" t="s">
        <v>752</v>
      </c>
      <c r="F136" s="42" t="s">
        <v>7</v>
      </c>
      <c r="G136" s="43" t="s">
        <v>696</v>
      </c>
      <c r="H136" s="55">
        <v>150</v>
      </c>
      <c r="I136" s="56">
        <v>0</v>
      </c>
      <c r="J136" s="57">
        <f>ROUND(H136*I136,2)</f>
        <v>0</v>
      </c>
      <c r="K136" s="58">
        <v>0.20999999999999999</v>
      </c>
      <c r="L136" s="59">
        <f>ROUND(J136*1.21,2)</f>
        <v>0</v>
      </c>
      <c r="M136" s="13"/>
      <c r="N136" s="2"/>
      <c r="O136" s="2"/>
      <c r="P136" s="2"/>
      <c r="Q136" s="33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49" t="s">
        <v>56</v>
      </c>
      <c r="C137" s="1"/>
      <c r="D137" s="1"/>
      <c r="E137" s="50" t="s">
        <v>687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>
      <c r="A138" s="10"/>
      <c r="B138" s="49" t="s">
        <v>58</v>
      </c>
      <c r="C138" s="1"/>
      <c r="D138" s="1"/>
      <c r="E138" s="50" t="s">
        <v>737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>
      <c r="A139" s="10"/>
      <c r="B139" s="49" t="s">
        <v>60</v>
      </c>
      <c r="C139" s="1"/>
      <c r="D139" s="1"/>
      <c r="E139" s="50" t="s">
        <v>728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 thickBot="1">
      <c r="A140" s="10"/>
      <c r="B140" s="51" t="s">
        <v>62</v>
      </c>
      <c r="C140" s="52"/>
      <c r="D140" s="52"/>
      <c r="E140" s="53" t="s">
        <v>63</v>
      </c>
      <c r="F140" s="52"/>
      <c r="G140" s="52"/>
      <c r="H140" s="54"/>
      <c r="I140" s="52"/>
      <c r="J140" s="54"/>
      <c r="K140" s="52"/>
      <c r="L140" s="52"/>
      <c r="M140" s="13"/>
      <c r="N140" s="2"/>
      <c r="O140" s="2"/>
      <c r="P140" s="2"/>
      <c r="Q140" s="2"/>
    </row>
    <row r="141" thickTop="1">
      <c r="A141" s="10"/>
      <c r="B141" s="41">
        <v>24</v>
      </c>
      <c r="C141" s="42" t="s">
        <v>753</v>
      </c>
      <c r="D141" s="42" t="s">
        <v>7</v>
      </c>
      <c r="E141" s="42" t="s">
        <v>754</v>
      </c>
      <c r="F141" s="42" t="s">
        <v>7</v>
      </c>
      <c r="G141" s="43" t="s">
        <v>83</v>
      </c>
      <c r="H141" s="55">
        <v>30</v>
      </c>
      <c r="I141" s="56">
        <v>0</v>
      </c>
      <c r="J141" s="57">
        <f>ROUND(H141*I141,2)</f>
        <v>0</v>
      </c>
      <c r="K141" s="58">
        <v>0.20999999999999999</v>
      </c>
      <c r="L141" s="59">
        <f>ROUND(J141*1.21,2)</f>
        <v>0</v>
      </c>
      <c r="M141" s="13"/>
      <c r="N141" s="2"/>
      <c r="O141" s="2"/>
      <c r="P141" s="2"/>
      <c r="Q141" s="33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49" t="s">
        <v>56</v>
      </c>
      <c r="C142" s="1"/>
      <c r="D142" s="1"/>
      <c r="E142" s="50" t="s">
        <v>755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>
      <c r="A143" s="10"/>
      <c r="B143" s="49" t="s">
        <v>58</v>
      </c>
      <c r="C143" s="1"/>
      <c r="D143" s="1"/>
      <c r="E143" s="50" t="s">
        <v>756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60</v>
      </c>
      <c r="C144" s="1"/>
      <c r="D144" s="1"/>
      <c r="E144" s="50" t="s">
        <v>748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thickBot="1">
      <c r="A145" s="10"/>
      <c r="B145" s="51" t="s">
        <v>62</v>
      </c>
      <c r="C145" s="52"/>
      <c r="D145" s="52"/>
      <c r="E145" s="53" t="s">
        <v>63</v>
      </c>
      <c r="F145" s="52"/>
      <c r="G145" s="52"/>
      <c r="H145" s="54"/>
      <c r="I145" s="52"/>
      <c r="J145" s="54"/>
      <c r="K145" s="52"/>
      <c r="L145" s="52"/>
      <c r="M145" s="13"/>
      <c r="N145" s="2"/>
      <c r="O145" s="2"/>
      <c r="P145" s="2"/>
      <c r="Q145" s="2"/>
    </row>
    <row r="146" thickTop="1">
      <c r="A146" s="10"/>
      <c r="B146" s="41">
        <v>25</v>
      </c>
      <c r="C146" s="42" t="s">
        <v>757</v>
      </c>
      <c r="D146" s="42" t="s">
        <v>7</v>
      </c>
      <c r="E146" s="42" t="s">
        <v>758</v>
      </c>
      <c r="F146" s="42" t="s">
        <v>7</v>
      </c>
      <c r="G146" s="43" t="s">
        <v>83</v>
      </c>
      <c r="H146" s="55">
        <v>30</v>
      </c>
      <c r="I146" s="56">
        <v>0</v>
      </c>
      <c r="J146" s="57">
        <f>ROUND(H146*I146,2)</f>
        <v>0</v>
      </c>
      <c r="K146" s="58">
        <v>0.20999999999999999</v>
      </c>
      <c r="L146" s="59">
        <f>ROUND(J146*1.21,2)</f>
        <v>0</v>
      </c>
      <c r="M146" s="13"/>
      <c r="N146" s="2"/>
      <c r="O146" s="2"/>
      <c r="P146" s="2"/>
      <c r="Q146" s="33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49" t="s">
        <v>56</v>
      </c>
      <c r="C147" s="1"/>
      <c r="D147" s="1"/>
      <c r="E147" s="50" t="s">
        <v>755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>
      <c r="A148" s="10"/>
      <c r="B148" s="49" t="s">
        <v>58</v>
      </c>
      <c r="C148" s="1"/>
      <c r="D148" s="1"/>
      <c r="E148" s="50" t="s">
        <v>7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60</v>
      </c>
      <c r="C149" s="1"/>
      <c r="D149" s="1"/>
      <c r="E149" s="50" t="s">
        <v>693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thickBot="1">
      <c r="A150" s="10"/>
      <c r="B150" s="51" t="s">
        <v>62</v>
      </c>
      <c r="C150" s="52"/>
      <c r="D150" s="52"/>
      <c r="E150" s="53" t="s">
        <v>63</v>
      </c>
      <c r="F150" s="52"/>
      <c r="G150" s="52"/>
      <c r="H150" s="54"/>
      <c r="I150" s="52"/>
      <c r="J150" s="54"/>
      <c r="K150" s="52"/>
      <c r="L150" s="52"/>
      <c r="M150" s="13"/>
      <c r="N150" s="2"/>
      <c r="O150" s="2"/>
      <c r="P150" s="2"/>
      <c r="Q150" s="2"/>
    </row>
    <row r="151" thickTop="1">
      <c r="A151" s="10"/>
      <c r="B151" s="41">
        <v>26</v>
      </c>
      <c r="C151" s="42" t="s">
        <v>759</v>
      </c>
      <c r="D151" s="42" t="s">
        <v>7</v>
      </c>
      <c r="E151" s="42" t="s">
        <v>760</v>
      </c>
      <c r="F151" s="42" t="s">
        <v>7</v>
      </c>
      <c r="G151" s="43" t="s">
        <v>696</v>
      </c>
      <c r="H151" s="55">
        <v>4500</v>
      </c>
      <c r="I151" s="56">
        <v>0</v>
      </c>
      <c r="J151" s="57">
        <f>ROUND(H151*I151,2)</f>
        <v>0</v>
      </c>
      <c r="K151" s="58">
        <v>0.20999999999999999</v>
      </c>
      <c r="L151" s="59">
        <f>ROUND(J151*1.21,2)</f>
        <v>0</v>
      </c>
      <c r="M151" s="13"/>
      <c r="N151" s="2"/>
      <c r="O151" s="2"/>
      <c r="P151" s="2"/>
      <c r="Q151" s="33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49" t="s">
        <v>56</v>
      </c>
      <c r="C152" s="1"/>
      <c r="D152" s="1"/>
      <c r="E152" s="50" t="s">
        <v>755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>
      <c r="A153" s="10"/>
      <c r="B153" s="49" t="s">
        <v>58</v>
      </c>
      <c r="C153" s="1"/>
      <c r="D153" s="1"/>
      <c r="E153" s="50" t="s">
        <v>761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60</v>
      </c>
      <c r="C154" s="1"/>
      <c r="D154" s="1"/>
      <c r="E154" s="50" t="s">
        <v>728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thickBot="1">
      <c r="A155" s="10"/>
      <c r="B155" s="51" t="s">
        <v>62</v>
      </c>
      <c r="C155" s="52"/>
      <c r="D155" s="52"/>
      <c r="E155" s="53" t="s">
        <v>63</v>
      </c>
      <c r="F155" s="52"/>
      <c r="G155" s="52"/>
      <c r="H155" s="54"/>
      <c r="I155" s="52"/>
      <c r="J155" s="54"/>
      <c r="K155" s="52"/>
      <c r="L155" s="52"/>
      <c r="M155" s="13"/>
      <c r="N155" s="2"/>
      <c r="O155" s="2"/>
      <c r="P155" s="2"/>
      <c r="Q155" s="2"/>
    </row>
    <row r="156" thickTop="1">
      <c r="A156" s="10"/>
      <c r="B156" s="41">
        <v>27</v>
      </c>
      <c r="C156" s="42" t="s">
        <v>762</v>
      </c>
      <c r="D156" s="42" t="s">
        <v>7</v>
      </c>
      <c r="E156" s="42" t="s">
        <v>763</v>
      </c>
      <c r="F156" s="42" t="s">
        <v>7</v>
      </c>
      <c r="G156" s="43" t="s">
        <v>83</v>
      </c>
      <c r="H156" s="55">
        <v>41</v>
      </c>
      <c r="I156" s="56">
        <v>0</v>
      </c>
      <c r="J156" s="57">
        <f>ROUND(H156*I156,2)</f>
        <v>0</v>
      </c>
      <c r="K156" s="58">
        <v>0.20999999999999999</v>
      </c>
      <c r="L156" s="59">
        <f>ROUND(J156*1.21,2)</f>
        <v>0</v>
      </c>
      <c r="M156" s="13"/>
      <c r="N156" s="2"/>
      <c r="O156" s="2"/>
      <c r="P156" s="2"/>
      <c r="Q156" s="33">
        <f>IF(ISNUMBER(K156),IF(H156&gt;0,IF(I156&gt;0,J156,0),0),0)</f>
        <v>0</v>
      </c>
      <c r="R156" s="9">
        <f>IF(ISNUMBER(K156)=FALSE,J156,0)</f>
        <v>0</v>
      </c>
    </row>
    <row r="157">
      <c r="A157" s="10"/>
      <c r="B157" s="49" t="s">
        <v>56</v>
      </c>
      <c r="C157" s="1"/>
      <c r="D157" s="1"/>
      <c r="E157" s="50" t="s">
        <v>764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58</v>
      </c>
      <c r="C158" s="1"/>
      <c r="D158" s="1"/>
      <c r="E158" s="50" t="s">
        <v>765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60</v>
      </c>
      <c r="C159" s="1"/>
      <c r="D159" s="1"/>
      <c r="E159" s="50" t="s">
        <v>748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thickBot="1">
      <c r="A160" s="10"/>
      <c r="B160" s="51" t="s">
        <v>62</v>
      </c>
      <c r="C160" s="52"/>
      <c r="D160" s="52"/>
      <c r="E160" s="53" t="s">
        <v>63</v>
      </c>
      <c r="F160" s="52"/>
      <c r="G160" s="52"/>
      <c r="H160" s="54"/>
      <c r="I160" s="52"/>
      <c r="J160" s="54"/>
      <c r="K160" s="52"/>
      <c r="L160" s="52"/>
      <c r="M160" s="13"/>
      <c r="N160" s="2"/>
      <c r="O160" s="2"/>
      <c r="P160" s="2"/>
      <c r="Q160" s="2"/>
    </row>
    <row r="161" thickTop="1">
      <c r="A161" s="10"/>
      <c r="B161" s="41">
        <v>28</v>
      </c>
      <c r="C161" s="42" t="s">
        <v>766</v>
      </c>
      <c r="D161" s="42" t="s">
        <v>7</v>
      </c>
      <c r="E161" s="42" t="s">
        <v>767</v>
      </c>
      <c r="F161" s="42" t="s">
        <v>7</v>
      </c>
      <c r="G161" s="43" t="s">
        <v>83</v>
      </c>
      <c r="H161" s="55">
        <v>41</v>
      </c>
      <c r="I161" s="56">
        <v>0</v>
      </c>
      <c r="J161" s="57">
        <f>ROUND(H161*I161,2)</f>
        <v>0</v>
      </c>
      <c r="K161" s="58">
        <v>0.20999999999999999</v>
      </c>
      <c r="L161" s="59">
        <f>ROUND(J161*1.21,2)</f>
        <v>0</v>
      </c>
      <c r="M161" s="13"/>
      <c r="N161" s="2"/>
      <c r="O161" s="2"/>
      <c r="P161" s="2"/>
      <c r="Q161" s="33">
        <f>IF(ISNUMBER(K161),IF(H161&gt;0,IF(I161&gt;0,J161,0),0),0)</f>
        <v>0</v>
      </c>
      <c r="R161" s="9">
        <f>IF(ISNUMBER(K161)=FALSE,J161,0)</f>
        <v>0</v>
      </c>
    </row>
    <row r="162">
      <c r="A162" s="10"/>
      <c r="B162" s="49" t="s">
        <v>56</v>
      </c>
      <c r="C162" s="1"/>
      <c r="D162" s="1"/>
      <c r="E162" s="50" t="s">
        <v>764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58</v>
      </c>
      <c r="C163" s="1"/>
      <c r="D163" s="1"/>
      <c r="E163" s="50" t="s">
        <v>768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60</v>
      </c>
      <c r="C164" s="1"/>
      <c r="D164" s="1"/>
      <c r="E164" s="50" t="s">
        <v>693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thickBot="1">
      <c r="A165" s="10"/>
      <c r="B165" s="51" t="s">
        <v>62</v>
      </c>
      <c r="C165" s="52"/>
      <c r="D165" s="52"/>
      <c r="E165" s="53" t="s">
        <v>63</v>
      </c>
      <c r="F165" s="52"/>
      <c r="G165" s="52"/>
      <c r="H165" s="54"/>
      <c r="I165" s="52"/>
      <c r="J165" s="54"/>
      <c r="K165" s="52"/>
      <c r="L165" s="52"/>
      <c r="M165" s="13"/>
      <c r="N165" s="2"/>
      <c r="O165" s="2"/>
      <c r="P165" s="2"/>
      <c r="Q165" s="2"/>
    </row>
    <row r="166" thickTop="1">
      <c r="A166" s="10"/>
      <c r="B166" s="41">
        <v>29</v>
      </c>
      <c r="C166" s="42" t="s">
        <v>769</v>
      </c>
      <c r="D166" s="42" t="s">
        <v>7</v>
      </c>
      <c r="E166" s="42" t="s">
        <v>770</v>
      </c>
      <c r="F166" s="42" t="s">
        <v>7</v>
      </c>
      <c r="G166" s="43" t="s">
        <v>696</v>
      </c>
      <c r="H166" s="55">
        <v>6150</v>
      </c>
      <c r="I166" s="56">
        <v>0</v>
      </c>
      <c r="J166" s="57">
        <f>ROUND(H166*I166,2)</f>
        <v>0</v>
      </c>
      <c r="K166" s="58">
        <v>0.20999999999999999</v>
      </c>
      <c r="L166" s="59">
        <f>ROUND(J166*1.21,2)</f>
        <v>0</v>
      </c>
      <c r="M166" s="13"/>
      <c r="N166" s="2"/>
      <c r="O166" s="2"/>
      <c r="P166" s="2"/>
      <c r="Q166" s="33">
        <f>IF(ISNUMBER(K166),IF(H166&gt;0,IF(I166&gt;0,J166,0),0),0)</f>
        <v>0</v>
      </c>
      <c r="R166" s="9">
        <f>IF(ISNUMBER(K166)=FALSE,J166,0)</f>
        <v>0</v>
      </c>
    </row>
    <row r="167">
      <c r="A167" s="10"/>
      <c r="B167" s="49" t="s">
        <v>56</v>
      </c>
      <c r="C167" s="1"/>
      <c r="D167" s="1"/>
      <c r="E167" s="50" t="s">
        <v>764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58</v>
      </c>
      <c r="C168" s="1"/>
      <c r="D168" s="1"/>
      <c r="E168" s="50" t="s">
        <v>771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60</v>
      </c>
      <c r="C169" s="1"/>
      <c r="D169" s="1"/>
      <c r="E169" s="50" t="s">
        <v>772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thickBot="1">
      <c r="A170" s="10"/>
      <c r="B170" s="51" t="s">
        <v>62</v>
      </c>
      <c r="C170" s="52"/>
      <c r="D170" s="52"/>
      <c r="E170" s="53" t="s">
        <v>63</v>
      </c>
      <c r="F170" s="52"/>
      <c r="G170" s="52"/>
      <c r="H170" s="54"/>
      <c r="I170" s="52"/>
      <c r="J170" s="54"/>
      <c r="K170" s="52"/>
      <c r="L170" s="52"/>
      <c r="M170" s="13"/>
      <c r="N170" s="2"/>
      <c r="O170" s="2"/>
      <c r="P170" s="2"/>
      <c r="Q170" s="2"/>
    </row>
    <row r="171" thickTop="1" thickBot="1" ht="25" customHeight="1">
      <c r="A171" s="10"/>
      <c r="B171" s="1"/>
      <c r="C171" s="60">
        <v>9</v>
      </c>
      <c r="D171" s="1"/>
      <c r="E171" s="60" t="s">
        <v>98</v>
      </c>
      <c r="F171" s="1"/>
      <c r="G171" s="61" t="s">
        <v>86</v>
      </c>
      <c r="H171" s="62">
        <f>J26+J31+J36+J41+J46+J51+J56+J61+J66+J71+J76+J81+J86+J91+J96+J101+J106+J111+J116+J121+J126+J131+J136+J141+J146+J151+J156+J161+J166</f>
        <v>0</v>
      </c>
      <c r="I171" s="61" t="s">
        <v>87</v>
      </c>
      <c r="J171" s="63">
        <f>(L171-H171)</f>
        <v>0</v>
      </c>
      <c r="K171" s="61" t="s">
        <v>88</v>
      </c>
      <c r="L171" s="64">
        <f>ROUND((J26+J31+J36+J41+J46+J51+J56+J61+J66+J71+J76+J81+J86+J91+J96+J101+J106+J111+J116+J121+J126+J131+J136+J141+J146+J151+J156+J161+J166)*1.21,2)</f>
        <v>0</v>
      </c>
      <c r="M171" s="13"/>
      <c r="N171" s="2"/>
      <c r="O171" s="2"/>
      <c r="P171" s="2"/>
      <c r="Q171" s="33">
        <f>0+Q26+Q31+Q36+Q41+Q46+Q51+Q56+Q61+Q66+Q71+Q76+Q81+Q86+Q91+Q96+Q101+Q106+Q111+Q116+Q121+Q126+Q131+Q136+Q141+Q146+Q151+Q156+Q161+Q166</f>
        <v>0</v>
      </c>
      <c r="R171" s="9">
        <f>0+R26+R31+R36+R41+R46+R51+R56+R61+R66+R71+R76+R81+R86+R91+R96+R101+R106+R111+R116+R121+R126+R131+R136+R141+R146+R151+R156+R161+R166</f>
        <v>0</v>
      </c>
      <c r="S171" s="65">
        <f>Q171*(1+J171)+R171</f>
        <v>0</v>
      </c>
    </row>
    <row r="172" thickTop="1" thickBot="1" ht="25" customHeight="1">
      <c r="A172" s="10"/>
      <c r="B172" s="66"/>
      <c r="C172" s="66"/>
      <c r="D172" s="66"/>
      <c r="E172" s="66"/>
      <c r="F172" s="66"/>
      <c r="G172" s="67" t="s">
        <v>89</v>
      </c>
      <c r="H172" s="68">
        <f>0+J26+J31+J36+J41+J46+J51+J56+J61+J66+J71+J76+J81+J86+J91+J96+J101+J106+J111+J116+J121+J126+J131+J136+J141+J146+J151+J156+J161+J166</f>
        <v>0</v>
      </c>
      <c r="I172" s="67" t="s">
        <v>90</v>
      </c>
      <c r="J172" s="69">
        <f>0+J171</f>
        <v>0</v>
      </c>
      <c r="K172" s="67" t="s">
        <v>91</v>
      </c>
      <c r="L172" s="70">
        <f>0+L171</f>
        <v>0</v>
      </c>
      <c r="M172" s="13"/>
      <c r="N172" s="2"/>
      <c r="O172" s="2"/>
      <c r="P172" s="2"/>
      <c r="Q172" s="2"/>
    </row>
    <row r="173">
      <c r="A173" s="14"/>
      <c r="B173" s="4"/>
      <c r="C173" s="4"/>
      <c r="D173" s="4"/>
      <c r="E173" s="4"/>
      <c r="F173" s="4"/>
      <c r="G173" s="4"/>
      <c r="H173" s="71"/>
      <c r="I173" s="4"/>
      <c r="J173" s="71"/>
      <c r="K173" s="4"/>
      <c r="L173" s="4"/>
      <c r="M173" s="15"/>
      <c r="N173" s="2"/>
      <c r="O173" s="2"/>
      <c r="P173" s="2"/>
      <c r="Q173" s="2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2"/>
      <c r="Q174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38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ROUND(0+((H61)*1.21),2)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0+J26+J31+J36+J41+J46+J51+J56</f>
        <v>0</v>
      </c>
      <c r="L20" s="38">
        <f>0+L61</f>
        <v>0</v>
      </c>
      <c r="M20" s="13"/>
      <c r="N20" s="2"/>
      <c r="O20" s="2"/>
      <c r="P20" s="2"/>
      <c r="Q20" s="2"/>
      <c r="S20" s="9">
        <f>S61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44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45</v>
      </c>
      <c r="C24" s="34" t="s">
        <v>41</v>
      </c>
      <c r="D24" s="34" t="s">
        <v>46</v>
      </c>
      <c r="E24" s="34" t="s">
        <v>42</v>
      </c>
      <c r="F24" s="34" t="s">
        <v>47</v>
      </c>
      <c r="G24" s="35" t="s">
        <v>48</v>
      </c>
      <c r="H24" s="23" t="s">
        <v>49</v>
      </c>
      <c r="I24" s="23" t="s">
        <v>50</v>
      </c>
      <c r="J24" s="23" t="s">
        <v>17</v>
      </c>
      <c r="K24" s="35" t="s">
        <v>51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52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53</v>
      </c>
      <c r="D26" s="42" t="s">
        <v>7</v>
      </c>
      <c r="E26" s="42" t="s">
        <v>54</v>
      </c>
      <c r="F26" s="42" t="s">
        <v>7</v>
      </c>
      <c r="G26" s="43" t="s">
        <v>55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56</v>
      </c>
      <c r="C27" s="1"/>
      <c r="D27" s="1"/>
      <c r="E27" s="50" t="s">
        <v>57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58</v>
      </c>
      <c r="C28" s="1"/>
      <c r="D28" s="1"/>
      <c r="E28" s="50" t="s">
        <v>59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60</v>
      </c>
      <c r="C29" s="1"/>
      <c r="D29" s="1"/>
      <c r="E29" s="50" t="s">
        <v>61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62</v>
      </c>
      <c r="C30" s="52"/>
      <c r="D30" s="52"/>
      <c r="E30" s="53" t="s">
        <v>63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64</v>
      </c>
      <c r="D31" s="42" t="s">
        <v>7</v>
      </c>
      <c r="E31" s="42" t="s">
        <v>65</v>
      </c>
      <c r="F31" s="42" t="s">
        <v>7</v>
      </c>
      <c r="G31" s="43" t="s">
        <v>55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56</v>
      </c>
      <c r="C32" s="1"/>
      <c r="D32" s="1"/>
      <c r="E32" s="50" t="s">
        <v>66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58</v>
      </c>
      <c r="C33" s="1"/>
      <c r="D33" s="1"/>
      <c r="E33" s="50" t="s">
        <v>59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60</v>
      </c>
      <c r="C34" s="1"/>
      <c r="D34" s="1"/>
      <c r="E34" s="50" t="s">
        <v>67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62</v>
      </c>
      <c r="C35" s="52"/>
      <c r="D35" s="52"/>
      <c r="E35" s="53" t="s">
        <v>63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68</v>
      </c>
      <c r="D36" s="42" t="s">
        <v>7</v>
      </c>
      <c r="E36" s="42" t="s">
        <v>69</v>
      </c>
      <c r="F36" s="42" t="s">
        <v>7</v>
      </c>
      <c r="G36" s="43" t="s">
        <v>55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56</v>
      </c>
      <c r="C37" s="1"/>
      <c r="D37" s="1"/>
      <c r="E37" s="50" t="s">
        <v>70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58</v>
      </c>
      <c r="C38" s="1"/>
      <c r="D38" s="1"/>
      <c r="E38" s="50" t="s">
        <v>59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60</v>
      </c>
      <c r="C39" s="1"/>
      <c r="D39" s="1"/>
      <c r="E39" s="50" t="s">
        <v>67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62</v>
      </c>
      <c r="C40" s="52"/>
      <c r="D40" s="52"/>
      <c r="E40" s="53" t="s">
        <v>63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71</v>
      </c>
      <c r="D41" s="42" t="s">
        <v>7</v>
      </c>
      <c r="E41" s="42" t="s">
        <v>72</v>
      </c>
      <c r="F41" s="42" t="s">
        <v>7</v>
      </c>
      <c r="G41" s="43" t="s">
        <v>55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56</v>
      </c>
      <c r="C42" s="1"/>
      <c r="D42" s="1"/>
      <c r="E42" s="50" t="s">
        <v>73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58</v>
      </c>
      <c r="C43" s="1"/>
      <c r="D43" s="1"/>
      <c r="E43" s="50" t="s">
        <v>59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60</v>
      </c>
      <c r="C44" s="1"/>
      <c r="D44" s="1"/>
      <c r="E44" s="50" t="s">
        <v>67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62</v>
      </c>
      <c r="C45" s="52"/>
      <c r="D45" s="52"/>
      <c r="E45" s="53" t="s">
        <v>63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74</v>
      </c>
      <c r="D46" s="42" t="s">
        <v>7</v>
      </c>
      <c r="E46" s="42" t="s">
        <v>75</v>
      </c>
      <c r="F46" s="42" t="s">
        <v>7</v>
      </c>
      <c r="G46" s="43" t="s">
        <v>55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56</v>
      </c>
      <c r="C47" s="1"/>
      <c r="D47" s="1"/>
      <c r="E47" s="50" t="s">
        <v>76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58</v>
      </c>
      <c r="C48" s="1"/>
      <c r="D48" s="1"/>
      <c r="E48" s="50" t="s">
        <v>59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60</v>
      </c>
      <c r="C49" s="1"/>
      <c r="D49" s="1"/>
      <c r="E49" s="50" t="s">
        <v>77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62</v>
      </c>
      <c r="C50" s="52"/>
      <c r="D50" s="52"/>
      <c r="E50" s="53" t="s">
        <v>63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78</v>
      </c>
      <c r="D51" s="42" t="s">
        <v>7</v>
      </c>
      <c r="E51" s="42" t="s">
        <v>79</v>
      </c>
      <c r="F51" s="42" t="s">
        <v>7</v>
      </c>
      <c r="G51" s="43" t="s">
        <v>55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56</v>
      </c>
      <c r="C52" s="1"/>
      <c r="D52" s="1"/>
      <c r="E52" s="50" t="s">
        <v>80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58</v>
      </c>
      <c r="C53" s="1"/>
      <c r="D53" s="1"/>
      <c r="E53" s="50" t="s">
        <v>59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60</v>
      </c>
      <c r="C54" s="1"/>
      <c r="D54" s="1"/>
      <c r="E54" s="50" t="s">
        <v>67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62</v>
      </c>
      <c r="C55" s="52"/>
      <c r="D55" s="52"/>
      <c r="E55" s="53" t="s">
        <v>63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81</v>
      </c>
      <c r="D56" s="42" t="s">
        <v>7</v>
      </c>
      <c r="E56" s="42" t="s">
        <v>82</v>
      </c>
      <c r="F56" s="42" t="s">
        <v>7</v>
      </c>
      <c r="G56" s="43" t="s">
        <v>83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56</v>
      </c>
      <c r="C57" s="1"/>
      <c r="D57" s="1"/>
      <c r="E57" s="50" t="s">
        <v>84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58</v>
      </c>
      <c r="C58" s="1"/>
      <c r="D58" s="1"/>
      <c r="E58" s="50" t="s">
        <v>59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60</v>
      </c>
      <c r="C59" s="1"/>
      <c r="D59" s="1"/>
      <c r="E59" s="50" t="s">
        <v>85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62</v>
      </c>
      <c r="C60" s="52"/>
      <c r="D60" s="52"/>
      <c r="E60" s="53" t="s">
        <v>63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0">
        <v>0</v>
      </c>
      <c r="D61" s="1"/>
      <c r="E61" s="60" t="s">
        <v>43</v>
      </c>
      <c r="F61" s="1"/>
      <c r="G61" s="61" t="s">
        <v>86</v>
      </c>
      <c r="H61" s="62">
        <f>J26+J31+J36+J41+J46+J51+J56</f>
        <v>0</v>
      </c>
      <c r="I61" s="61" t="s">
        <v>87</v>
      </c>
      <c r="J61" s="63">
        <f>(L61-H61)</f>
        <v>0</v>
      </c>
      <c r="K61" s="61" t="s">
        <v>88</v>
      </c>
      <c r="L61" s="64">
        <f>ROUND((J26+J31+J36+J41+J46+J51+J56)*1.21,2)</f>
        <v>0</v>
      </c>
      <c r="M61" s="13"/>
      <c r="N61" s="2"/>
      <c r="O61" s="2"/>
      <c r="P61" s="2"/>
      <c r="Q61" s="33">
        <f>0+Q26+Q31+Q36+Q41+Q46+Q51+Q56</f>
        <v>0</v>
      </c>
      <c r="R61" s="9">
        <f>0+R26+R31+R36+R41+R46+R51+R56</f>
        <v>0</v>
      </c>
      <c r="S61" s="65">
        <f>Q61*(1+J61)+R61</f>
        <v>0</v>
      </c>
    </row>
    <row r="62" thickTop="1" thickBot="1" ht="25" customHeight="1">
      <c r="A62" s="10"/>
      <c r="B62" s="66"/>
      <c r="C62" s="66"/>
      <c r="D62" s="66"/>
      <c r="E62" s="66"/>
      <c r="F62" s="66"/>
      <c r="G62" s="67" t="s">
        <v>89</v>
      </c>
      <c r="H62" s="68">
        <f>0+J26+J31+J36+J41+J46+J51+J56</f>
        <v>0</v>
      </c>
      <c r="I62" s="67" t="s">
        <v>90</v>
      </c>
      <c r="J62" s="69">
        <f>0+J61</f>
        <v>0</v>
      </c>
      <c r="K62" s="67" t="s">
        <v>91</v>
      </c>
      <c r="L62" s="70">
        <f>0+L61</f>
        <v>0</v>
      </c>
      <c r="M62" s="13"/>
      <c r="N62" s="2"/>
      <c r="O62" s="2"/>
      <c r="P62" s="2"/>
      <c r="Q62" s="2"/>
    </row>
    <row r="63">
      <c r="A63" s="14"/>
      <c r="B63" s="4"/>
      <c r="C63" s="4"/>
      <c r="D63" s="4"/>
      <c r="E63" s="4"/>
      <c r="F63" s="4"/>
      <c r="G63" s="4"/>
      <c r="H63" s="71"/>
      <c r="I63" s="4"/>
      <c r="J63" s="71"/>
      <c r="K63" s="4"/>
      <c r="L63" s="4"/>
      <c r="M63" s="15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0+(H52+H135+H158+H176+H224+H237+H300)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0+H53+H136+H159+H177+H225+H238+H301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92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ROUND(0+((H52+H135+H158+H176+H224+H237+H300)*1.21),2)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AVERAGE(J52,J135,J158,J176,J224,J237,J300)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0+J32+J37+J42+J47</f>
        <v>0</v>
      </c>
      <c r="L20" s="38">
        <f>0+L52</f>
        <v>0</v>
      </c>
      <c r="M20" s="13"/>
      <c r="N20" s="2"/>
      <c r="O20" s="2"/>
      <c r="P20" s="2"/>
      <c r="Q20" s="2"/>
      <c r="S20" s="9">
        <f>S52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0+J55+J60+J65+J70+J75+J80+J85+J90+J95+J100+J105+J110+J115+J120+J125+J130</f>
        <v>0</v>
      </c>
      <c r="L21" s="38">
        <f>0+L135</f>
        <v>0</v>
      </c>
      <c r="M21" s="13"/>
      <c r="N21" s="2"/>
      <c r="O21" s="2"/>
      <c r="P21" s="2"/>
      <c r="Q21" s="2"/>
      <c r="S21" s="9">
        <f>S135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0+J138+J143+J148+J153</f>
        <v>0</v>
      </c>
      <c r="L22" s="38">
        <f>0+L158</f>
        <v>0</v>
      </c>
      <c r="M22" s="13"/>
      <c r="N22" s="2"/>
      <c r="O22" s="2"/>
      <c r="P22" s="2"/>
      <c r="Q22" s="2"/>
      <c r="S22" s="9">
        <f>S158</f>
        <v>0</v>
      </c>
    </row>
    <row r="23">
      <c r="A23" s="10"/>
      <c r="B23" s="36">
        <v>4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0+J161+J166+J171</f>
        <v>0</v>
      </c>
      <c r="L23" s="38">
        <f>0+L176</f>
        <v>0</v>
      </c>
      <c r="M23" s="13"/>
      <c r="N23" s="2"/>
      <c r="O23" s="2"/>
      <c r="P23" s="2"/>
      <c r="Q23" s="2"/>
      <c r="S23" s="9">
        <f>S176</f>
        <v>0</v>
      </c>
    </row>
    <row r="24">
      <c r="A24" s="10"/>
      <c r="B24" s="36">
        <v>5</v>
      </c>
      <c r="C24" s="1"/>
      <c r="D24" s="1"/>
      <c r="E24" s="37" t="s">
        <v>96</v>
      </c>
      <c r="F24" s="1"/>
      <c r="G24" s="1"/>
      <c r="H24" s="1"/>
      <c r="I24" s="1"/>
      <c r="J24" s="1"/>
      <c r="K24" s="38">
        <f>0+J179+J184+J189+J194+J199+J204+J209+J214+J219</f>
        <v>0</v>
      </c>
      <c r="L24" s="38">
        <f>0+L224</f>
        <v>0</v>
      </c>
      <c r="M24" s="13"/>
      <c r="N24" s="2"/>
      <c r="O24" s="2"/>
      <c r="P24" s="2"/>
      <c r="Q24" s="2"/>
      <c r="S24" s="9">
        <f>S224</f>
        <v>0</v>
      </c>
    </row>
    <row r="25">
      <c r="A25" s="10"/>
      <c r="B25" s="36">
        <v>8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0+J227+J232</f>
        <v>0</v>
      </c>
      <c r="L25" s="38">
        <f>0+L237</f>
        <v>0</v>
      </c>
      <c r="M25" s="72"/>
      <c r="N25" s="2"/>
      <c r="O25" s="2"/>
      <c r="P25" s="2"/>
      <c r="Q25" s="2"/>
      <c r="S25" s="9">
        <f>S237</f>
        <v>0</v>
      </c>
    </row>
    <row r="26">
      <c r="A26" s="10"/>
      <c r="B26" s="36">
        <v>9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0+J240+J245+J250+J255+J260+J265+J270+J275+J280+J285+J290+J295</f>
        <v>0</v>
      </c>
      <c r="L26" s="38">
        <f>0+L300</f>
        <v>0</v>
      </c>
      <c r="M26" s="72"/>
      <c r="N26" s="2"/>
      <c r="O26" s="2"/>
      <c r="P26" s="2"/>
      <c r="Q26" s="2"/>
      <c r="S26" s="9">
        <f>S300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3"/>
      <c r="N27" s="2"/>
      <c r="O27" s="2"/>
      <c r="P27" s="2"/>
      <c r="Q27" s="2"/>
    </row>
    <row r="28" ht="14" customHeight="1">
      <c r="A28" s="4"/>
      <c r="B28" s="28" t="s">
        <v>44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4"/>
      <c r="N29" s="2"/>
      <c r="O29" s="2"/>
      <c r="P29" s="2"/>
      <c r="Q29" s="2"/>
    </row>
    <row r="30" ht="18" customHeight="1">
      <c r="A30" s="10"/>
      <c r="B30" s="34" t="s">
        <v>45</v>
      </c>
      <c r="C30" s="34" t="s">
        <v>41</v>
      </c>
      <c r="D30" s="34" t="s">
        <v>46</v>
      </c>
      <c r="E30" s="34" t="s">
        <v>42</v>
      </c>
      <c r="F30" s="34" t="s">
        <v>47</v>
      </c>
      <c r="G30" s="35" t="s">
        <v>48</v>
      </c>
      <c r="H30" s="23" t="s">
        <v>49</v>
      </c>
      <c r="I30" s="23" t="s">
        <v>50</v>
      </c>
      <c r="J30" s="23" t="s">
        <v>17</v>
      </c>
      <c r="K30" s="35" t="s">
        <v>51</v>
      </c>
      <c r="L30" s="23" t="s">
        <v>18</v>
      </c>
      <c r="M30" s="72"/>
      <c r="N30" s="2"/>
      <c r="O30" s="2"/>
      <c r="P30" s="2"/>
      <c r="Q30" s="2"/>
    </row>
    <row r="31" ht="40" customHeight="1">
      <c r="A31" s="10"/>
      <c r="B31" s="39" t="s">
        <v>52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99</v>
      </c>
      <c r="D32" s="42">
        <v>1</v>
      </c>
      <c r="E32" s="42" t="s">
        <v>100</v>
      </c>
      <c r="F32" s="42" t="s">
        <v>7</v>
      </c>
      <c r="G32" s="43" t="s">
        <v>101</v>
      </c>
      <c r="H32" s="44">
        <v>243.386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56</v>
      </c>
      <c r="C33" s="1"/>
      <c r="D33" s="1"/>
      <c r="E33" s="50" t="s">
        <v>102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58</v>
      </c>
      <c r="C34" s="1"/>
      <c r="D34" s="1"/>
      <c r="E34" s="50" t="s">
        <v>103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60</v>
      </c>
      <c r="C35" s="1"/>
      <c r="D35" s="1"/>
      <c r="E35" s="50" t="s">
        <v>104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62</v>
      </c>
      <c r="C36" s="52"/>
      <c r="D36" s="52"/>
      <c r="E36" s="53" t="s">
        <v>63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99</v>
      </c>
      <c r="D37" s="42">
        <v>2</v>
      </c>
      <c r="E37" s="42" t="s">
        <v>100</v>
      </c>
      <c r="F37" s="42" t="s">
        <v>7</v>
      </c>
      <c r="G37" s="43" t="s">
        <v>101</v>
      </c>
      <c r="H37" s="55">
        <v>89.355000000000004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56</v>
      </c>
      <c r="C38" s="1"/>
      <c r="D38" s="1"/>
      <c r="E38" s="50" t="s">
        <v>105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58</v>
      </c>
      <c r="C39" s="1"/>
      <c r="D39" s="1"/>
      <c r="E39" s="50" t="s">
        <v>106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60</v>
      </c>
      <c r="C40" s="1"/>
      <c r="D40" s="1"/>
      <c r="E40" s="50" t="s">
        <v>104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62</v>
      </c>
      <c r="C41" s="52"/>
      <c r="D41" s="52"/>
      <c r="E41" s="53" t="s">
        <v>63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>
      <c r="A42" s="10"/>
      <c r="B42" s="41">
        <v>3</v>
      </c>
      <c r="C42" s="42" t="s">
        <v>107</v>
      </c>
      <c r="D42" s="42" t="s">
        <v>7</v>
      </c>
      <c r="E42" s="42" t="s">
        <v>108</v>
      </c>
      <c r="F42" s="42" t="s">
        <v>7</v>
      </c>
      <c r="G42" s="43" t="s">
        <v>101</v>
      </c>
      <c r="H42" s="55">
        <v>113.636</v>
      </c>
      <c r="I42" s="56">
        <v>0</v>
      </c>
      <c r="J42" s="57">
        <f>ROUND(H42*I42,2)</f>
        <v>0</v>
      </c>
      <c r="K42" s="58">
        <v>0.20999999999999999</v>
      </c>
      <c r="L42" s="59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49" t="s">
        <v>56</v>
      </c>
      <c r="C43" s="1"/>
      <c r="D43" s="1"/>
      <c r="E43" s="50" t="s">
        <v>109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58</v>
      </c>
      <c r="C44" s="1"/>
      <c r="D44" s="1"/>
      <c r="E44" s="50" t="s">
        <v>110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60</v>
      </c>
      <c r="C45" s="1"/>
      <c r="D45" s="1"/>
      <c r="E45" s="50" t="s">
        <v>104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>
      <c r="A46" s="10"/>
      <c r="B46" s="51" t="s">
        <v>62</v>
      </c>
      <c r="C46" s="52"/>
      <c r="D46" s="52"/>
      <c r="E46" s="53" t="s">
        <v>63</v>
      </c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>
      <c r="A47" s="10"/>
      <c r="B47" s="41">
        <v>4</v>
      </c>
      <c r="C47" s="42" t="s">
        <v>111</v>
      </c>
      <c r="D47" s="42" t="s">
        <v>7</v>
      </c>
      <c r="E47" s="42" t="s">
        <v>112</v>
      </c>
      <c r="F47" s="42" t="s">
        <v>7</v>
      </c>
      <c r="G47" s="43" t="s">
        <v>101</v>
      </c>
      <c r="H47" s="55">
        <v>39.899999999999999</v>
      </c>
      <c r="I47" s="56">
        <v>0</v>
      </c>
      <c r="J47" s="57">
        <f>ROUND(H47*I47,2)</f>
        <v>0</v>
      </c>
      <c r="K47" s="58">
        <v>0.20999999999999999</v>
      </c>
      <c r="L47" s="59">
        <f>ROUND(J47*1.21,2)</f>
        <v>0</v>
      </c>
      <c r="M47" s="13"/>
      <c r="N47" s="2"/>
      <c r="O47" s="2"/>
      <c r="P47" s="2"/>
      <c r="Q47" s="33">
        <f>IF(ISNUMBER(K47),IF(H47&gt;0,IF(I47&gt;0,J47,0),0),0)</f>
        <v>0</v>
      </c>
      <c r="R47" s="9">
        <f>IF(ISNUMBER(K47)=FALSE,J47,0)</f>
        <v>0</v>
      </c>
    </row>
    <row r="48">
      <c r="A48" s="10"/>
      <c r="B48" s="49" t="s">
        <v>56</v>
      </c>
      <c r="C48" s="1"/>
      <c r="D48" s="1"/>
      <c r="E48" s="50" t="s">
        <v>113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58</v>
      </c>
      <c r="C49" s="1"/>
      <c r="D49" s="1"/>
      <c r="E49" s="50" t="s">
        <v>114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60</v>
      </c>
      <c r="C50" s="1"/>
      <c r="D50" s="1"/>
      <c r="E50" s="50" t="s">
        <v>104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thickBot="1">
      <c r="A51" s="10"/>
      <c r="B51" s="51" t="s">
        <v>62</v>
      </c>
      <c r="C51" s="52"/>
      <c r="D51" s="52"/>
      <c r="E51" s="53" t="s">
        <v>63</v>
      </c>
      <c r="F51" s="52"/>
      <c r="G51" s="52"/>
      <c r="H51" s="54"/>
      <c r="I51" s="52"/>
      <c r="J51" s="54"/>
      <c r="K51" s="52"/>
      <c r="L51" s="52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0">
        <v>0</v>
      </c>
      <c r="D52" s="1"/>
      <c r="E52" s="60" t="s">
        <v>43</v>
      </c>
      <c r="F52" s="1"/>
      <c r="G52" s="61" t="s">
        <v>86</v>
      </c>
      <c r="H52" s="62">
        <f>J32+J37+J42+J47</f>
        <v>0</v>
      </c>
      <c r="I52" s="61" t="s">
        <v>87</v>
      </c>
      <c r="J52" s="63">
        <f>(L52-H52)</f>
        <v>0</v>
      </c>
      <c r="K52" s="61" t="s">
        <v>88</v>
      </c>
      <c r="L52" s="64">
        <f>ROUND((J32+J37+J42+J47)*1.21,2)</f>
        <v>0</v>
      </c>
      <c r="M52" s="13"/>
      <c r="N52" s="2"/>
      <c r="O52" s="2"/>
      <c r="P52" s="2"/>
      <c r="Q52" s="33">
        <f>0+Q32+Q37+Q42+Q47</f>
        <v>0</v>
      </c>
      <c r="R52" s="9">
        <f>0+R32+R37+R42+R47</f>
        <v>0</v>
      </c>
      <c r="S52" s="65">
        <f>Q52*(1+J52)+R52</f>
        <v>0</v>
      </c>
    </row>
    <row r="53" thickTop="1" thickBot="1" ht="25" customHeight="1">
      <c r="A53" s="10"/>
      <c r="B53" s="66"/>
      <c r="C53" s="66"/>
      <c r="D53" s="66"/>
      <c r="E53" s="66"/>
      <c r="F53" s="66"/>
      <c r="G53" s="67" t="s">
        <v>89</v>
      </c>
      <c r="H53" s="68">
        <f>0+J32+J37+J42+J47</f>
        <v>0</v>
      </c>
      <c r="I53" s="67" t="s">
        <v>90</v>
      </c>
      <c r="J53" s="69">
        <f>0+J52</f>
        <v>0</v>
      </c>
      <c r="K53" s="67" t="s">
        <v>91</v>
      </c>
      <c r="L53" s="70">
        <f>0+L52</f>
        <v>0</v>
      </c>
      <c r="M53" s="13"/>
      <c r="N53" s="2"/>
      <c r="O53" s="2"/>
      <c r="P53" s="2"/>
      <c r="Q53" s="2"/>
    </row>
    <row r="54" ht="40" customHeight="1">
      <c r="A54" s="10"/>
      <c r="B54" s="75" t="s">
        <v>115</v>
      </c>
      <c r="C54" s="1"/>
      <c r="D54" s="1"/>
      <c r="E54" s="1"/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>
      <c r="A55" s="10"/>
      <c r="B55" s="41">
        <v>5</v>
      </c>
      <c r="C55" s="42" t="s">
        <v>116</v>
      </c>
      <c r="D55" s="42" t="s">
        <v>7</v>
      </c>
      <c r="E55" s="42" t="s">
        <v>117</v>
      </c>
      <c r="F55" s="42" t="s">
        <v>7</v>
      </c>
      <c r="G55" s="43" t="s">
        <v>83</v>
      </c>
      <c r="H55" s="44">
        <v>5</v>
      </c>
      <c r="I55" s="45">
        <v>0</v>
      </c>
      <c r="J55" s="46">
        <f>ROUND(H55*I55,2)</f>
        <v>0</v>
      </c>
      <c r="K55" s="47">
        <v>0.20999999999999999</v>
      </c>
      <c r="L55" s="48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56</v>
      </c>
      <c r="C56" s="1"/>
      <c r="D56" s="1"/>
      <c r="E56" s="50" t="s">
        <v>118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58</v>
      </c>
      <c r="C57" s="1"/>
      <c r="D57" s="1"/>
      <c r="E57" s="50" t="s">
        <v>119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60</v>
      </c>
      <c r="C58" s="1"/>
      <c r="D58" s="1"/>
      <c r="E58" s="50" t="s">
        <v>120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62</v>
      </c>
      <c r="C59" s="52"/>
      <c r="D59" s="52"/>
      <c r="E59" s="53" t="s">
        <v>63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121</v>
      </c>
      <c r="D60" s="42" t="s">
        <v>7</v>
      </c>
      <c r="E60" s="42" t="s">
        <v>122</v>
      </c>
      <c r="F60" s="42" t="s">
        <v>7</v>
      </c>
      <c r="G60" s="43" t="s">
        <v>83</v>
      </c>
      <c r="H60" s="55">
        <v>3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56</v>
      </c>
      <c r="C61" s="1"/>
      <c r="D61" s="1"/>
      <c r="E61" s="50" t="s">
        <v>118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58</v>
      </c>
      <c r="C62" s="1"/>
      <c r="D62" s="1"/>
      <c r="E62" s="50" t="s">
        <v>123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60</v>
      </c>
      <c r="C63" s="1"/>
      <c r="D63" s="1"/>
      <c r="E63" s="50" t="s">
        <v>120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62</v>
      </c>
      <c r="C64" s="52"/>
      <c r="D64" s="52"/>
      <c r="E64" s="53" t="s">
        <v>63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124</v>
      </c>
      <c r="D65" s="42" t="s">
        <v>7</v>
      </c>
      <c r="E65" s="42" t="s">
        <v>125</v>
      </c>
      <c r="F65" s="42" t="s">
        <v>7</v>
      </c>
      <c r="G65" s="43" t="s">
        <v>126</v>
      </c>
      <c r="H65" s="55">
        <v>48.299999999999997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56</v>
      </c>
      <c r="C66" s="1"/>
      <c r="D66" s="1"/>
      <c r="E66" s="50" t="s">
        <v>127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58</v>
      </c>
      <c r="C67" s="1"/>
      <c r="D67" s="1"/>
      <c r="E67" s="50" t="s">
        <v>128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60</v>
      </c>
      <c r="C68" s="1"/>
      <c r="D68" s="1"/>
      <c r="E68" s="50" t="s">
        <v>129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62</v>
      </c>
      <c r="C69" s="52"/>
      <c r="D69" s="52"/>
      <c r="E69" s="53" t="s">
        <v>63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130</v>
      </c>
      <c r="D70" s="42" t="s">
        <v>7</v>
      </c>
      <c r="E70" s="42" t="s">
        <v>131</v>
      </c>
      <c r="F70" s="42" t="s">
        <v>7</v>
      </c>
      <c r="G70" s="43" t="s">
        <v>126</v>
      </c>
      <c r="H70" s="55">
        <v>15.960000000000001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56</v>
      </c>
      <c r="C71" s="1"/>
      <c r="D71" s="1"/>
      <c r="E71" s="50" t="s">
        <v>132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58</v>
      </c>
      <c r="C72" s="1"/>
      <c r="D72" s="1"/>
      <c r="E72" s="50" t="s">
        <v>133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60</v>
      </c>
      <c r="C73" s="1"/>
      <c r="D73" s="1"/>
      <c r="E73" s="50" t="s">
        <v>129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62</v>
      </c>
      <c r="C74" s="52"/>
      <c r="D74" s="52"/>
      <c r="E74" s="53" t="s">
        <v>63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134</v>
      </c>
      <c r="D75" s="42" t="s">
        <v>7</v>
      </c>
      <c r="E75" s="42" t="s">
        <v>135</v>
      </c>
      <c r="F75" s="42" t="s">
        <v>7</v>
      </c>
      <c r="G75" s="43" t="s">
        <v>126</v>
      </c>
      <c r="H75" s="55">
        <v>41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56</v>
      </c>
      <c r="C76" s="1"/>
      <c r="D76" s="1"/>
      <c r="E76" s="50" t="s">
        <v>136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58</v>
      </c>
      <c r="C77" s="1"/>
      <c r="D77" s="1"/>
      <c r="E77" s="50" t="s">
        <v>137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60</v>
      </c>
      <c r="C78" s="1"/>
      <c r="D78" s="1"/>
      <c r="E78" s="50" t="s">
        <v>129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62</v>
      </c>
      <c r="C79" s="52"/>
      <c r="D79" s="52"/>
      <c r="E79" s="53" t="s">
        <v>63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>
      <c r="A80" s="10"/>
      <c r="B80" s="41">
        <v>10</v>
      </c>
      <c r="C80" s="42" t="s">
        <v>138</v>
      </c>
      <c r="D80" s="42" t="s">
        <v>7</v>
      </c>
      <c r="E80" s="42" t="s">
        <v>139</v>
      </c>
      <c r="F80" s="42" t="s">
        <v>7</v>
      </c>
      <c r="G80" s="43" t="s">
        <v>126</v>
      </c>
      <c r="H80" s="55">
        <v>39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49" t="s">
        <v>56</v>
      </c>
      <c r="C81" s="1"/>
      <c r="D81" s="1"/>
      <c r="E81" s="50" t="s">
        <v>140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58</v>
      </c>
      <c r="C82" s="1"/>
      <c r="D82" s="1"/>
      <c r="E82" s="50" t="s">
        <v>141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60</v>
      </c>
      <c r="C83" s="1"/>
      <c r="D83" s="1"/>
      <c r="E83" s="50" t="s">
        <v>142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>
      <c r="A84" s="10"/>
      <c r="B84" s="51" t="s">
        <v>62</v>
      </c>
      <c r="C84" s="52"/>
      <c r="D84" s="52"/>
      <c r="E84" s="53" t="s">
        <v>63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>
      <c r="A85" s="10"/>
      <c r="B85" s="41">
        <v>11</v>
      </c>
      <c r="C85" s="42" t="s">
        <v>143</v>
      </c>
      <c r="D85" s="42" t="s">
        <v>7</v>
      </c>
      <c r="E85" s="42" t="s">
        <v>144</v>
      </c>
      <c r="F85" s="42" t="s">
        <v>7</v>
      </c>
      <c r="G85" s="43" t="s">
        <v>126</v>
      </c>
      <c r="H85" s="55">
        <v>23.625</v>
      </c>
      <c r="I85" s="56">
        <v>0</v>
      </c>
      <c r="J85" s="57">
        <f>ROUND(H85*I85,2)</f>
        <v>0</v>
      </c>
      <c r="K85" s="58">
        <v>0.20999999999999999</v>
      </c>
      <c r="L85" s="59">
        <f>ROUND(J85*1.21,2)</f>
        <v>0</v>
      </c>
      <c r="M85" s="13"/>
      <c r="N85" s="2"/>
      <c r="O85" s="2"/>
      <c r="P85" s="2"/>
      <c r="Q85" s="33">
        <f>IF(ISNUMBER(K85),IF(H85&gt;0,IF(I85&gt;0,J85,0),0),0)</f>
        <v>0</v>
      </c>
      <c r="R85" s="9">
        <f>IF(ISNUMBER(K85)=FALSE,J85,0)</f>
        <v>0</v>
      </c>
    </row>
    <row r="86">
      <c r="A86" s="10"/>
      <c r="B86" s="49" t="s">
        <v>56</v>
      </c>
      <c r="C86" s="1"/>
      <c r="D86" s="1"/>
      <c r="E86" s="50" t="s">
        <v>145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>
      <c r="A87" s="10"/>
      <c r="B87" s="49" t="s">
        <v>58</v>
      </c>
      <c r="C87" s="1"/>
      <c r="D87" s="1"/>
      <c r="E87" s="50" t="s">
        <v>146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60</v>
      </c>
      <c r="C88" s="1"/>
      <c r="D88" s="1"/>
      <c r="E88" s="50" t="s">
        <v>147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thickBot="1">
      <c r="A89" s="10"/>
      <c r="B89" s="51" t="s">
        <v>62</v>
      </c>
      <c r="C89" s="52"/>
      <c r="D89" s="52"/>
      <c r="E89" s="53" t="s">
        <v>63</v>
      </c>
      <c r="F89" s="52"/>
      <c r="G89" s="52"/>
      <c r="H89" s="54"/>
      <c r="I89" s="52"/>
      <c r="J89" s="54"/>
      <c r="K89" s="52"/>
      <c r="L89" s="52"/>
      <c r="M89" s="13"/>
      <c r="N89" s="2"/>
      <c r="O89" s="2"/>
      <c r="P89" s="2"/>
      <c r="Q89" s="2"/>
    </row>
    <row r="90" thickTop="1">
      <c r="A90" s="10"/>
      <c r="B90" s="41">
        <v>12</v>
      </c>
      <c r="C90" s="42" t="s">
        <v>148</v>
      </c>
      <c r="D90" s="42">
        <v>1</v>
      </c>
      <c r="E90" s="42" t="s">
        <v>149</v>
      </c>
      <c r="F90" s="42" t="s">
        <v>7</v>
      </c>
      <c r="G90" s="43" t="s">
        <v>126</v>
      </c>
      <c r="H90" s="55">
        <v>31.199999999999999</v>
      </c>
      <c r="I90" s="56">
        <v>0</v>
      </c>
      <c r="J90" s="57">
        <f>ROUND(H90*I90,2)</f>
        <v>0</v>
      </c>
      <c r="K90" s="58">
        <v>0.20999999999999999</v>
      </c>
      <c r="L90" s="59">
        <f>ROUND(J90*1.21,2)</f>
        <v>0</v>
      </c>
      <c r="M90" s="13"/>
      <c r="N90" s="2"/>
      <c r="O90" s="2"/>
      <c r="P90" s="2"/>
      <c r="Q90" s="33">
        <f>IF(ISNUMBER(K90),IF(H90&gt;0,IF(I90&gt;0,J90,0),0),0)</f>
        <v>0</v>
      </c>
      <c r="R90" s="9">
        <f>IF(ISNUMBER(K90)=FALSE,J90,0)</f>
        <v>0</v>
      </c>
    </row>
    <row r="91">
      <c r="A91" s="10"/>
      <c r="B91" s="49" t="s">
        <v>56</v>
      </c>
      <c r="C91" s="1"/>
      <c r="D91" s="1"/>
      <c r="E91" s="50" t="s">
        <v>150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>
      <c r="A92" s="10"/>
      <c r="B92" s="49" t="s">
        <v>58</v>
      </c>
      <c r="C92" s="1"/>
      <c r="D92" s="1"/>
      <c r="E92" s="50" t="s">
        <v>151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60</v>
      </c>
      <c r="C93" s="1"/>
      <c r="D93" s="1"/>
      <c r="E93" s="50" t="s">
        <v>147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thickBot="1">
      <c r="A94" s="10"/>
      <c r="B94" s="51" t="s">
        <v>62</v>
      </c>
      <c r="C94" s="52"/>
      <c r="D94" s="52"/>
      <c r="E94" s="53" t="s">
        <v>63</v>
      </c>
      <c r="F94" s="52"/>
      <c r="G94" s="52"/>
      <c r="H94" s="54"/>
      <c r="I94" s="52"/>
      <c r="J94" s="54"/>
      <c r="K94" s="52"/>
      <c r="L94" s="52"/>
      <c r="M94" s="13"/>
      <c r="N94" s="2"/>
      <c r="O94" s="2"/>
      <c r="P94" s="2"/>
      <c r="Q94" s="2"/>
    </row>
    <row r="95" thickTop="1">
      <c r="A95" s="10"/>
      <c r="B95" s="41">
        <v>13</v>
      </c>
      <c r="C95" s="42" t="s">
        <v>148</v>
      </c>
      <c r="D95" s="42">
        <v>2</v>
      </c>
      <c r="E95" s="42" t="s">
        <v>149</v>
      </c>
      <c r="F95" s="42" t="s">
        <v>7</v>
      </c>
      <c r="G95" s="43" t="s">
        <v>126</v>
      </c>
      <c r="H95" s="55">
        <v>9.3599999999999994</v>
      </c>
      <c r="I95" s="56">
        <v>0</v>
      </c>
      <c r="J95" s="57">
        <f>ROUND(H95*I95,2)</f>
        <v>0</v>
      </c>
      <c r="K95" s="58">
        <v>0.20999999999999999</v>
      </c>
      <c r="L95" s="59">
        <f>ROUND(J95*1.21,2)</f>
        <v>0</v>
      </c>
      <c r="M95" s="13"/>
      <c r="N95" s="2"/>
      <c r="O95" s="2"/>
      <c r="P95" s="2"/>
      <c r="Q95" s="33">
        <f>IF(ISNUMBER(K95),IF(H95&gt;0,IF(I95&gt;0,J95,0),0),0)</f>
        <v>0</v>
      </c>
      <c r="R95" s="9">
        <f>IF(ISNUMBER(K95)=FALSE,J95,0)</f>
        <v>0</v>
      </c>
    </row>
    <row r="96">
      <c r="A96" s="10"/>
      <c r="B96" s="49" t="s">
        <v>56</v>
      </c>
      <c r="C96" s="1"/>
      <c r="D96" s="1"/>
      <c r="E96" s="50" t="s">
        <v>152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>
      <c r="A97" s="10"/>
      <c r="B97" s="49" t="s">
        <v>58</v>
      </c>
      <c r="C97" s="1"/>
      <c r="D97" s="1"/>
      <c r="E97" s="50" t="s">
        <v>153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60</v>
      </c>
      <c r="C98" s="1"/>
      <c r="D98" s="1"/>
      <c r="E98" s="50" t="s">
        <v>147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thickBot="1">
      <c r="A99" s="10"/>
      <c r="B99" s="51" t="s">
        <v>62</v>
      </c>
      <c r="C99" s="52"/>
      <c r="D99" s="52"/>
      <c r="E99" s="53" t="s">
        <v>63</v>
      </c>
      <c r="F99" s="52"/>
      <c r="G99" s="52"/>
      <c r="H99" s="54"/>
      <c r="I99" s="52"/>
      <c r="J99" s="54"/>
      <c r="K99" s="52"/>
      <c r="L99" s="52"/>
      <c r="M99" s="13"/>
      <c r="N99" s="2"/>
      <c r="O99" s="2"/>
      <c r="P99" s="2"/>
      <c r="Q99" s="2"/>
    </row>
    <row r="100" thickTop="1">
      <c r="A100" s="10"/>
      <c r="B100" s="41">
        <v>14</v>
      </c>
      <c r="C100" s="42" t="s">
        <v>154</v>
      </c>
      <c r="D100" s="42" t="s">
        <v>7</v>
      </c>
      <c r="E100" s="42" t="s">
        <v>155</v>
      </c>
      <c r="F100" s="42" t="s">
        <v>7</v>
      </c>
      <c r="G100" s="43" t="s">
        <v>126</v>
      </c>
      <c r="H100" s="55">
        <v>37.799999999999997</v>
      </c>
      <c r="I100" s="56">
        <v>0</v>
      </c>
      <c r="J100" s="57">
        <f>ROUND(H100*I100,2)</f>
        <v>0</v>
      </c>
      <c r="K100" s="58">
        <v>0.20999999999999999</v>
      </c>
      <c r="L100" s="59">
        <f>ROUND(J100*1.21,2)</f>
        <v>0</v>
      </c>
      <c r="M100" s="13"/>
      <c r="N100" s="2"/>
      <c r="O100" s="2"/>
      <c r="P100" s="2"/>
      <c r="Q100" s="33">
        <f>IF(ISNUMBER(K100),IF(H100&gt;0,IF(I100&gt;0,J100,0),0),0)</f>
        <v>0</v>
      </c>
      <c r="R100" s="9">
        <f>IF(ISNUMBER(K100)=FALSE,J100,0)</f>
        <v>0</v>
      </c>
    </row>
    <row r="101">
      <c r="A101" s="10"/>
      <c r="B101" s="49" t="s">
        <v>56</v>
      </c>
      <c r="C101" s="1"/>
      <c r="D101" s="1"/>
      <c r="E101" s="50" t="s">
        <v>156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>
      <c r="A102" s="10"/>
      <c r="B102" s="49" t="s">
        <v>58</v>
      </c>
      <c r="C102" s="1"/>
      <c r="D102" s="1"/>
      <c r="E102" s="50" t="s">
        <v>157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60</v>
      </c>
      <c r="C103" s="1"/>
      <c r="D103" s="1"/>
      <c r="E103" s="50" t="s">
        <v>147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thickBot="1">
      <c r="A104" s="10"/>
      <c r="B104" s="51" t="s">
        <v>62</v>
      </c>
      <c r="C104" s="52"/>
      <c r="D104" s="52"/>
      <c r="E104" s="53" t="s">
        <v>63</v>
      </c>
      <c r="F104" s="52"/>
      <c r="G104" s="52"/>
      <c r="H104" s="54"/>
      <c r="I104" s="52"/>
      <c r="J104" s="54"/>
      <c r="K104" s="52"/>
      <c r="L104" s="52"/>
      <c r="M104" s="13"/>
      <c r="N104" s="2"/>
      <c r="O104" s="2"/>
      <c r="P104" s="2"/>
      <c r="Q104" s="2"/>
    </row>
    <row r="105" thickTop="1">
      <c r="A105" s="10"/>
      <c r="B105" s="41">
        <v>15</v>
      </c>
      <c r="C105" s="42" t="s">
        <v>158</v>
      </c>
      <c r="D105" s="42" t="s">
        <v>7</v>
      </c>
      <c r="E105" s="42" t="s">
        <v>159</v>
      </c>
      <c r="F105" s="42" t="s">
        <v>7</v>
      </c>
      <c r="G105" s="43" t="s">
        <v>126</v>
      </c>
      <c r="H105" s="55">
        <v>205.98500000000001</v>
      </c>
      <c r="I105" s="56">
        <v>0</v>
      </c>
      <c r="J105" s="57">
        <f>ROUND(H105*I105,2)</f>
        <v>0</v>
      </c>
      <c r="K105" s="58">
        <v>0.20999999999999999</v>
      </c>
      <c r="L105" s="59">
        <f>ROUND(J105*1.21,2)</f>
        <v>0</v>
      </c>
      <c r="M105" s="13"/>
      <c r="N105" s="2"/>
      <c r="O105" s="2"/>
      <c r="P105" s="2"/>
      <c r="Q105" s="33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49" t="s">
        <v>56</v>
      </c>
      <c r="C106" s="1"/>
      <c r="D106" s="1"/>
      <c r="E106" s="50" t="s">
        <v>160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58</v>
      </c>
      <c r="C107" s="1"/>
      <c r="D107" s="1"/>
      <c r="E107" s="50" t="s">
        <v>161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60</v>
      </c>
      <c r="C108" s="1"/>
      <c r="D108" s="1"/>
      <c r="E108" s="50" t="s">
        <v>162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thickBot="1">
      <c r="A109" s="10"/>
      <c r="B109" s="51" t="s">
        <v>62</v>
      </c>
      <c r="C109" s="52"/>
      <c r="D109" s="52"/>
      <c r="E109" s="53" t="s">
        <v>63</v>
      </c>
      <c r="F109" s="52"/>
      <c r="G109" s="52"/>
      <c r="H109" s="54"/>
      <c r="I109" s="52"/>
      <c r="J109" s="54"/>
      <c r="K109" s="52"/>
      <c r="L109" s="52"/>
      <c r="M109" s="13"/>
      <c r="N109" s="2"/>
      <c r="O109" s="2"/>
      <c r="P109" s="2"/>
      <c r="Q109" s="2"/>
    </row>
    <row r="110" thickTop="1">
      <c r="A110" s="10"/>
      <c r="B110" s="41">
        <v>16</v>
      </c>
      <c r="C110" s="42" t="s">
        <v>163</v>
      </c>
      <c r="D110" s="42" t="s">
        <v>7</v>
      </c>
      <c r="E110" s="42" t="s">
        <v>164</v>
      </c>
      <c r="F110" s="42" t="s">
        <v>7</v>
      </c>
      <c r="G110" s="43" t="s">
        <v>126</v>
      </c>
      <c r="H110" s="55">
        <v>13</v>
      </c>
      <c r="I110" s="56">
        <v>0</v>
      </c>
      <c r="J110" s="57">
        <f>ROUND(H110*I110,2)</f>
        <v>0</v>
      </c>
      <c r="K110" s="58">
        <v>0.20999999999999999</v>
      </c>
      <c r="L110" s="59">
        <f>ROUND(J110*1.21,2)</f>
        <v>0</v>
      </c>
      <c r="M110" s="13"/>
      <c r="N110" s="2"/>
      <c r="O110" s="2"/>
      <c r="P110" s="2"/>
      <c r="Q110" s="33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49" t="s">
        <v>56</v>
      </c>
      <c r="C111" s="1"/>
      <c r="D111" s="1"/>
      <c r="E111" s="50" t="s">
        <v>165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58</v>
      </c>
      <c r="C112" s="1"/>
      <c r="D112" s="1"/>
      <c r="E112" s="50" t="s">
        <v>166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>
      <c r="A113" s="10"/>
      <c r="B113" s="49" t="s">
        <v>60</v>
      </c>
      <c r="C113" s="1"/>
      <c r="D113" s="1"/>
      <c r="E113" s="50" t="s">
        <v>167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thickBot="1">
      <c r="A114" s="10"/>
      <c r="B114" s="51" t="s">
        <v>62</v>
      </c>
      <c r="C114" s="52"/>
      <c r="D114" s="52"/>
      <c r="E114" s="53" t="s">
        <v>63</v>
      </c>
      <c r="F114" s="52"/>
      <c r="G114" s="52"/>
      <c r="H114" s="54"/>
      <c r="I114" s="52"/>
      <c r="J114" s="54"/>
      <c r="K114" s="52"/>
      <c r="L114" s="52"/>
      <c r="M114" s="13"/>
      <c r="N114" s="2"/>
      <c r="O114" s="2"/>
      <c r="P114" s="2"/>
      <c r="Q114" s="2"/>
    </row>
    <row r="115" thickTop="1">
      <c r="A115" s="10"/>
      <c r="B115" s="41">
        <v>17</v>
      </c>
      <c r="C115" s="42" t="s">
        <v>168</v>
      </c>
      <c r="D115" s="42">
        <v>1</v>
      </c>
      <c r="E115" s="42" t="s">
        <v>169</v>
      </c>
      <c r="F115" s="42" t="s">
        <v>7</v>
      </c>
      <c r="G115" s="43" t="s">
        <v>126</v>
      </c>
      <c r="H115" s="55">
        <v>11.025</v>
      </c>
      <c r="I115" s="56">
        <v>0</v>
      </c>
      <c r="J115" s="57">
        <f>ROUND(H115*I115,2)</f>
        <v>0</v>
      </c>
      <c r="K115" s="58">
        <v>0.20999999999999999</v>
      </c>
      <c r="L115" s="59">
        <f>ROUND(J115*1.21,2)</f>
        <v>0</v>
      </c>
      <c r="M115" s="13"/>
      <c r="N115" s="2"/>
      <c r="O115" s="2"/>
      <c r="P115" s="2"/>
      <c r="Q115" s="33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49" t="s">
        <v>56</v>
      </c>
      <c r="C116" s="1"/>
      <c r="D116" s="1"/>
      <c r="E116" s="50" t="s">
        <v>170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58</v>
      </c>
      <c r="C117" s="1"/>
      <c r="D117" s="1"/>
      <c r="E117" s="50" t="s">
        <v>171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60</v>
      </c>
      <c r="C118" s="1"/>
      <c r="D118" s="1"/>
      <c r="E118" s="50" t="s">
        <v>172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thickBot="1">
      <c r="A119" s="10"/>
      <c r="B119" s="51" t="s">
        <v>62</v>
      </c>
      <c r="C119" s="52"/>
      <c r="D119" s="52"/>
      <c r="E119" s="53" t="s">
        <v>63</v>
      </c>
      <c r="F119" s="52"/>
      <c r="G119" s="52"/>
      <c r="H119" s="54"/>
      <c r="I119" s="52"/>
      <c r="J119" s="54"/>
      <c r="K119" s="52"/>
      <c r="L119" s="52"/>
      <c r="M119" s="13"/>
      <c r="N119" s="2"/>
      <c r="O119" s="2"/>
      <c r="P119" s="2"/>
      <c r="Q119" s="2"/>
    </row>
    <row r="120" thickTop="1">
      <c r="A120" s="10"/>
      <c r="B120" s="41">
        <v>18</v>
      </c>
      <c r="C120" s="42" t="s">
        <v>168</v>
      </c>
      <c r="D120" s="42">
        <v>2</v>
      </c>
      <c r="E120" s="42" t="s">
        <v>169</v>
      </c>
      <c r="F120" s="42" t="s">
        <v>7</v>
      </c>
      <c r="G120" s="43" t="s">
        <v>126</v>
      </c>
      <c r="H120" s="55">
        <v>22.125</v>
      </c>
      <c r="I120" s="56">
        <v>0</v>
      </c>
      <c r="J120" s="57">
        <f>ROUND(H120*I120,2)</f>
        <v>0</v>
      </c>
      <c r="K120" s="58">
        <v>0.20999999999999999</v>
      </c>
      <c r="L120" s="59">
        <f>ROUND(J120*1.21,2)</f>
        <v>0</v>
      </c>
      <c r="M120" s="13"/>
      <c r="N120" s="2"/>
      <c r="O120" s="2"/>
      <c r="P120" s="2"/>
      <c r="Q120" s="33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49" t="s">
        <v>56</v>
      </c>
      <c r="C121" s="1"/>
      <c r="D121" s="1"/>
      <c r="E121" s="50" t="s">
        <v>173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58</v>
      </c>
      <c r="C122" s="1"/>
      <c r="D122" s="1"/>
      <c r="E122" s="50" t="s">
        <v>174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60</v>
      </c>
      <c r="C123" s="1"/>
      <c r="D123" s="1"/>
      <c r="E123" s="50" t="s">
        <v>172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thickBot="1">
      <c r="A124" s="10"/>
      <c r="B124" s="51" t="s">
        <v>62</v>
      </c>
      <c r="C124" s="52"/>
      <c r="D124" s="52"/>
      <c r="E124" s="53" t="s">
        <v>63</v>
      </c>
      <c r="F124" s="52"/>
      <c r="G124" s="52"/>
      <c r="H124" s="54"/>
      <c r="I124" s="52"/>
      <c r="J124" s="54"/>
      <c r="K124" s="52"/>
      <c r="L124" s="52"/>
      <c r="M124" s="13"/>
      <c r="N124" s="2"/>
      <c r="O124" s="2"/>
      <c r="P124" s="2"/>
      <c r="Q124" s="2"/>
    </row>
    <row r="125" thickTop="1">
      <c r="A125" s="10"/>
      <c r="B125" s="41">
        <v>19</v>
      </c>
      <c r="C125" s="42" t="s">
        <v>175</v>
      </c>
      <c r="D125" s="42" t="s">
        <v>7</v>
      </c>
      <c r="E125" s="42" t="s">
        <v>176</v>
      </c>
      <c r="F125" s="42" t="s">
        <v>7</v>
      </c>
      <c r="G125" s="43" t="s">
        <v>177</v>
      </c>
      <c r="H125" s="55">
        <v>161</v>
      </c>
      <c r="I125" s="56">
        <v>0</v>
      </c>
      <c r="J125" s="57">
        <f>ROUND(H125*I125,2)</f>
        <v>0</v>
      </c>
      <c r="K125" s="58">
        <v>0.20999999999999999</v>
      </c>
      <c r="L125" s="59">
        <f>ROUND(J125*1.21,2)</f>
        <v>0</v>
      </c>
      <c r="M125" s="13"/>
      <c r="N125" s="2"/>
      <c r="O125" s="2"/>
      <c r="P125" s="2"/>
      <c r="Q125" s="33">
        <f>IF(ISNUMBER(K125),IF(H125&gt;0,IF(I125&gt;0,J125,0),0),0)</f>
        <v>0</v>
      </c>
      <c r="R125" s="9">
        <f>IF(ISNUMBER(K125)=FALSE,J125,0)</f>
        <v>0</v>
      </c>
    </row>
    <row r="126">
      <c r="A126" s="10"/>
      <c r="B126" s="49" t="s">
        <v>56</v>
      </c>
      <c r="C126" s="1"/>
      <c r="D126" s="1"/>
      <c r="E126" s="50" t="s">
        <v>178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58</v>
      </c>
      <c r="C127" s="1"/>
      <c r="D127" s="1"/>
      <c r="E127" s="50" t="s">
        <v>179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>
      <c r="A128" s="10"/>
      <c r="B128" s="49" t="s">
        <v>60</v>
      </c>
      <c r="C128" s="1"/>
      <c r="D128" s="1"/>
      <c r="E128" s="50" t="s">
        <v>180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thickBot="1">
      <c r="A129" s="10"/>
      <c r="B129" s="51" t="s">
        <v>62</v>
      </c>
      <c r="C129" s="52"/>
      <c r="D129" s="52"/>
      <c r="E129" s="53" t="s">
        <v>63</v>
      </c>
      <c r="F129" s="52"/>
      <c r="G129" s="52"/>
      <c r="H129" s="54"/>
      <c r="I129" s="52"/>
      <c r="J129" s="54"/>
      <c r="K129" s="52"/>
      <c r="L129" s="52"/>
      <c r="M129" s="13"/>
      <c r="N129" s="2"/>
      <c r="O129" s="2"/>
      <c r="P129" s="2"/>
      <c r="Q129" s="2"/>
    </row>
    <row r="130" thickTop="1">
      <c r="A130" s="10"/>
      <c r="B130" s="41">
        <v>20</v>
      </c>
      <c r="C130" s="42" t="s">
        <v>181</v>
      </c>
      <c r="D130" s="42" t="s">
        <v>7</v>
      </c>
      <c r="E130" s="42" t="s">
        <v>182</v>
      </c>
      <c r="F130" s="42" t="s">
        <v>7</v>
      </c>
      <c r="G130" s="43" t="s">
        <v>177</v>
      </c>
      <c r="H130" s="55">
        <v>260</v>
      </c>
      <c r="I130" s="56">
        <v>0</v>
      </c>
      <c r="J130" s="57">
        <f>ROUND(H130*I130,2)</f>
        <v>0</v>
      </c>
      <c r="K130" s="58">
        <v>0.20999999999999999</v>
      </c>
      <c r="L130" s="59">
        <f>ROUND(J130*1.21,2)</f>
        <v>0</v>
      </c>
      <c r="M130" s="13"/>
      <c r="N130" s="2"/>
      <c r="O130" s="2"/>
      <c r="P130" s="2"/>
      <c r="Q130" s="33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49" t="s">
        <v>56</v>
      </c>
      <c r="C131" s="1"/>
      <c r="D131" s="1"/>
      <c r="E131" s="50" t="s">
        <v>183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58</v>
      </c>
      <c r="C132" s="1"/>
      <c r="D132" s="1"/>
      <c r="E132" s="50" t="s">
        <v>184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>
      <c r="A133" s="10"/>
      <c r="B133" s="49" t="s">
        <v>60</v>
      </c>
      <c r="C133" s="1"/>
      <c r="D133" s="1"/>
      <c r="E133" s="50" t="s">
        <v>185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 thickBot="1">
      <c r="A134" s="10"/>
      <c r="B134" s="51" t="s">
        <v>62</v>
      </c>
      <c r="C134" s="52"/>
      <c r="D134" s="52"/>
      <c r="E134" s="53" t="s">
        <v>63</v>
      </c>
      <c r="F134" s="52"/>
      <c r="G134" s="52"/>
      <c r="H134" s="54"/>
      <c r="I134" s="52"/>
      <c r="J134" s="54"/>
      <c r="K134" s="52"/>
      <c r="L134" s="52"/>
      <c r="M134" s="13"/>
      <c r="N134" s="2"/>
      <c r="O134" s="2"/>
      <c r="P134" s="2"/>
      <c r="Q134" s="2"/>
    </row>
    <row r="135" thickTop="1" thickBot="1" ht="25" customHeight="1">
      <c r="A135" s="10"/>
      <c r="B135" s="1"/>
      <c r="C135" s="60">
        <v>1</v>
      </c>
      <c r="D135" s="1"/>
      <c r="E135" s="60" t="s">
        <v>93</v>
      </c>
      <c r="F135" s="1"/>
      <c r="G135" s="61" t="s">
        <v>86</v>
      </c>
      <c r="H135" s="62">
        <f>J55+J60+J65+J70+J75+J80+J85+J90+J95+J100+J105+J110+J115+J120+J125+J130</f>
        <v>0</v>
      </c>
      <c r="I135" s="61" t="s">
        <v>87</v>
      </c>
      <c r="J135" s="63">
        <f>(L135-H135)</f>
        <v>0</v>
      </c>
      <c r="K135" s="61" t="s">
        <v>88</v>
      </c>
      <c r="L135" s="64">
        <f>ROUND((J55+J60+J65+J70+J75+J80+J85+J90+J95+J100+J105+J110+J115+J120+J125+J130)*1.21,2)</f>
        <v>0</v>
      </c>
      <c r="M135" s="13"/>
      <c r="N135" s="2"/>
      <c r="O135" s="2"/>
      <c r="P135" s="2"/>
      <c r="Q135" s="33">
        <f>0+Q55+Q60+Q65+Q70+Q75+Q80+Q85+Q90+Q95+Q100+Q105+Q110+Q115+Q120+Q125+Q130</f>
        <v>0</v>
      </c>
      <c r="R135" s="9">
        <f>0+R55+R60+R65+R70+R75+R80+R85+R90+R95+R100+R105+R110+R115+R120+R125+R130</f>
        <v>0</v>
      </c>
      <c r="S135" s="65">
        <f>Q135*(1+J135)+R135</f>
        <v>0</v>
      </c>
    </row>
    <row r="136" thickTop="1" thickBot="1" ht="25" customHeight="1">
      <c r="A136" s="10"/>
      <c r="B136" s="66"/>
      <c r="C136" s="66"/>
      <c r="D136" s="66"/>
      <c r="E136" s="66"/>
      <c r="F136" s="66"/>
      <c r="G136" s="67" t="s">
        <v>89</v>
      </c>
      <c r="H136" s="68">
        <f>0+J55+J60+J65+J70+J75+J80+J85+J90+J95+J100+J105+J110+J115+J120+J125+J130</f>
        <v>0</v>
      </c>
      <c r="I136" s="67" t="s">
        <v>90</v>
      </c>
      <c r="J136" s="69">
        <f>0+J135</f>
        <v>0</v>
      </c>
      <c r="K136" s="67" t="s">
        <v>91</v>
      </c>
      <c r="L136" s="70">
        <f>0+L135</f>
        <v>0</v>
      </c>
      <c r="M136" s="13"/>
      <c r="N136" s="2"/>
      <c r="O136" s="2"/>
      <c r="P136" s="2"/>
      <c r="Q136" s="2"/>
    </row>
    <row r="137" ht="40" customHeight="1">
      <c r="A137" s="10"/>
      <c r="B137" s="75" t="s">
        <v>186</v>
      </c>
      <c r="C137" s="1"/>
      <c r="D137" s="1"/>
      <c r="E137" s="1"/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>
      <c r="A138" s="10"/>
      <c r="B138" s="41">
        <v>21</v>
      </c>
      <c r="C138" s="42" t="s">
        <v>187</v>
      </c>
      <c r="D138" s="42" t="s">
        <v>7</v>
      </c>
      <c r="E138" s="42" t="s">
        <v>188</v>
      </c>
      <c r="F138" s="42" t="s">
        <v>7</v>
      </c>
      <c r="G138" s="43" t="s">
        <v>126</v>
      </c>
      <c r="H138" s="44">
        <v>9.3599999999999994</v>
      </c>
      <c r="I138" s="45">
        <v>0</v>
      </c>
      <c r="J138" s="46">
        <f>ROUND(H138*I138,2)</f>
        <v>0</v>
      </c>
      <c r="K138" s="47">
        <v>0.20999999999999999</v>
      </c>
      <c r="L138" s="48">
        <f>ROUND(J138*1.21,2)</f>
        <v>0</v>
      </c>
      <c r="M138" s="13"/>
      <c r="N138" s="2"/>
      <c r="O138" s="2"/>
      <c r="P138" s="2"/>
      <c r="Q138" s="33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49" t="s">
        <v>56</v>
      </c>
      <c r="C139" s="1"/>
      <c r="D139" s="1"/>
      <c r="E139" s="50" t="s">
        <v>189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>
      <c r="A140" s="10"/>
      <c r="B140" s="49" t="s">
        <v>58</v>
      </c>
      <c r="C140" s="1"/>
      <c r="D140" s="1"/>
      <c r="E140" s="50" t="s">
        <v>153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>
      <c r="A141" s="10"/>
      <c r="B141" s="49" t="s">
        <v>60</v>
      </c>
      <c r="C141" s="1"/>
      <c r="D141" s="1"/>
      <c r="E141" s="50" t="s">
        <v>190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 thickBot="1">
      <c r="A142" s="10"/>
      <c r="B142" s="51" t="s">
        <v>62</v>
      </c>
      <c r="C142" s="52"/>
      <c r="D142" s="52"/>
      <c r="E142" s="53" t="s">
        <v>63</v>
      </c>
      <c r="F142" s="52"/>
      <c r="G142" s="52"/>
      <c r="H142" s="54"/>
      <c r="I142" s="52"/>
      <c r="J142" s="54"/>
      <c r="K142" s="52"/>
      <c r="L142" s="52"/>
      <c r="M142" s="13"/>
      <c r="N142" s="2"/>
      <c r="O142" s="2"/>
      <c r="P142" s="2"/>
      <c r="Q142" s="2"/>
    </row>
    <row r="143" thickTop="1">
      <c r="A143" s="10"/>
      <c r="B143" s="41">
        <v>22</v>
      </c>
      <c r="C143" s="42" t="s">
        <v>191</v>
      </c>
      <c r="D143" s="42" t="s">
        <v>7</v>
      </c>
      <c r="E143" s="42" t="s">
        <v>192</v>
      </c>
      <c r="F143" s="42" t="s">
        <v>7</v>
      </c>
      <c r="G143" s="43" t="s">
        <v>177</v>
      </c>
      <c r="H143" s="55">
        <v>299</v>
      </c>
      <c r="I143" s="56">
        <v>0</v>
      </c>
      <c r="J143" s="57">
        <f>ROUND(H143*I143,2)</f>
        <v>0</v>
      </c>
      <c r="K143" s="58">
        <v>0.20999999999999999</v>
      </c>
      <c r="L143" s="59">
        <f>ROUND(J143*1.21,2)</f>
        <v>0</v>
      </c>
      <c r="M143" s="13"/>
      <c r="N143" s="2"/>
      <c r="O143" s="2"/>
      <c r="P143" s="2"/>
      <c r="Q143" s="33">
        <f>IF(ISNUMBER(K143),IF(H143&gt;0,IF(I143&gt;0,J143,0),0),0)</f>
        <v>0</v>
      </c>
      <c r="R143" s="9">
        <f>IF(ISNUMBER(K143)=FALSE,J143,0)</f>
        <v>0</v>
      </c>
    </row>
    <row r="144">
      <c r="A144" s="10"/>
      <c r="B144" s="49" t="s">
        <v>56</v>
      </c>
      <c r="C144" s="1"/>
      <c r="D144" s="1"/>
      <c r="E144" s="50" t="s">
        <v>193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58</v>
      </c>
      <c r="C145" s="1"/>
      <c r="D145" s="1"/>
      <c r="E145" s="50" t="s">
        <v>194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>
      <c r="A146" s="10"/>
      <c r="B146" s="49" t="s">
        <v>60</v>
      </c>
      <c r="C146" s="1"/>
      <c r="D146" s="1"/>
      <c r="E146" s="50" t="s">
        <v>195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 thickBot="1">
      <c r="A147" s="10"/>
      <c r="B147" s="51" t="s">
        <v>62</v>
      </c>
      <c r="C147" s="52"/>
      <c r="D147" s="52"/>
      <c r="E147" s="53" t="s">
        <v>63</v>
      </c>
      <c r="F147" s="52"/>
      <c r="G147" s="52"/>
      <c r="H147" s="54"/>
      <c r="I147" s="52"/>
      <c r="J147" s="54"/>
      <c r="K147" s="52"/>
      <c r="L147" s="52"/>
      <c r="M147" s="13"/>
      <c r="N147" s="2"/>
      <c r="O147" s="2"/>
      <c r="P147" s="2"/>
      <c r="Q147" s="2"/>
    </row>
    <row r="148" thickTop="1">
      <c r="A148" s="10"/>
      <c r="B148" s="41">
        <v>23</v>
      </c>
      <c r="C148" s="42" t="s">
        <v>196</v>
      </c>
      <c r="D148" s="42" t="s">
        <v>7</v>
      </c>
      <c r="E148" s="42" t="s">
        <v>197</v>
      </c>
      <c r="F148" s="42" t="s">
        <v>7</v>
      </c>
      <c r="G148" s="43" t="s">
        <v>198</v>
      </c>
      <c r="H148" s="55">
        <v>130</v>
      </c>
      <c r="I148" s="56">
        <v>0</v>
      </c>
      <c r="J148" s="57">
        <f>ROUND(H148*I148,2)</f>
        <v>0</v>
      </c>
      <c r="K148" s="58">
        <v>0.20999999999999999</v>
      </c>
      <c r="L148" s="59">
        <f>ROUND(J148*1.21,2)</f>
        <v>0</v>
      </c>
      <c r="M148" s="13"/>
      <c r="N148" s="2"/>
      <c r="O148" s="2"/>
      <c r="P148" s="2"/>
      <c r="Q148" s="33">
        <f>IF(ISNUMBER(K148),IF(H148&gt;0,IF(I148&gt;0,J148,0),0),0)</f>
        <v>0</v>
      </c>
      <c r="R148" s="9">
        <f>IF(ISNUMBER(K148)=FALSE,J148,0)</f>
        <v>0</v>
      </c>
    </row>
    <row r="149">
      <c r="A149" s="10"/>
      <c r="B149" s="49" t="s">
        <v>56</v>
      </c>
      <c r="C149" s="1"/>
      <c r="D149" s="1"/>
      <c r="E149" s="50" t="s">
        <v>199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58</v>
      </c>
      <c r="C150" s="1"/>
      <c r="D150" s="1"/>
      <c r="E150" s="50" t="s">
        <v>200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>
      <c r="A151" s="10"/>
      <c r="B151" s="49" t="s">
        <v>60</v>
      </c>
      <c r="C151" s="1"/>
      <c r="D151" s="1"/>
      <c r="E151" s="50" t="s">
        <v>201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 thickBot="1">
      <c r="A152" s="10"/>
      <c r="B152" s="51" t="s">
        <v>62</v>
      </c>
      <c r="C152" s="52"/>
      <c r="D152" s="52"/>
      <c r="E152" s="53" t="s">
        <v>63</v>
      </c>
      <c r="F152" s="52"/>
      <c r="G152" s="52"/>
      <c r="H152" s="54"/>
      <c r="I152" s="52"/>
      <c r="J152" s="54"/>
      <c r="K152" s="52"/>
      <c r="L152" s="52"/>
      <c r="M152" s="13"/>
      <c r="N152" s="2"/>
      <c r="O152" s="2"/>
      <c r="P152" s="2"/>
      <c r="Q152" s="2"/>
    </row>
    <row r="153" thickTop="1">
      <c r="A153" s="10"/>
      <c r="B153" s="41">
        <v>24</v>
      </c>
      <c r="C153" s="42" t="s">
        <v>202</v>
      </c>
      <c r="D153" s="42" t="s">
        <v>7</v>
      </c>
      <c r="E153" s="42" t="s">
        <v>203</v>
      </c>
      <c r="F153" s="42" t="s">
        <v>7</v>
      </c>
      <c r="G153" s="43" t="s">
        <v>177</v>
      </c>
      <c r="H153" s="55">
        <v>260</v>
      </c>
      <c r="I153" s="56">
        <v>0</v>
      </c>
      <c r="J153" s="57">
        <f>ROUND(H153*I153,2)</f>
        <v>0</v>
      </c>
      <c r="K153" s="58">
        <v>0.20999999999999999</v>
      </c>
      <c r="L153" s="59">
        <f>ROUND(J153*1.21,2)</f>
        <v>0</v>
      </c>
      <c r="M153" s="13"/>
      <c r="N153" s="2"/>
      <c r="O153" s="2"/>
      <c r="P153" s="2"/>
      <c r="Q153" s="33">
        <f>IF(ISNUMBER(K153),IF(H153&gt;0,IF(I153&gt;0,J153,0),0),0)</f>
        <v>0</v>
      </c>
      <c r="R153" s="9">
        <f>IF(ISNUMBER(K153)=FALSE,J153,0)</f>
        <v>0</v>
      </c>
    </row>
    <row r="154">
      <c r="A154" s="10"/>
      <c r="B154" s="49" t="s">
        <v>56</v>
      </c>
      <c r="C154" s="1"/>
      <c r="D154" s="1"/>
      <c r="E154" s="50" t="s">
        <v>204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58</v>
      </c>
      <c r="C155" s="1"/>
      <c r="D155" s="1"/>
      <c r="E155" s="50" t="s">
        <v>205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>
      <c r="A156" s="10"/>
      <c r="B156" s="49" t="s">
        <v>60</v>
      </c>
      <c r="C156" s="1"/>
      <c r="D156" s="1"/>
      <c r="E156" s="50" t="s">
        <v>206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 thickBot="1">
      <c r="A157" s="10"/>
      <c r="B157" s="51" t="s">
        <v>62</v>
      </c>
      <c r="C157" s="52"/>
      <c r="D157" s="52"/>
      <c r="E157" s="53" t="s">
        <v>63</v>
      </c>
      <c r="F157" s="52"/>
      <c r="G157" s="52"/>
      <c r="H157" s="54"/>
      <c r="I157" s="52"/>
      <c r="J157" s="54"/>
      <c r="K157" s="52"/>
      <c r="L157" s="52"/>
      <c r="M157" s="13"/>
      <c r="N157" s="2"/>
      <c r="O157" s="2"/>
      <c r="P157" s="2"/>
      <c r="Q157" s="2"/>
    </row>
    <row r="158" thickTop="1" thickBot="1" ht="25" customHeight="1">
      <c r="A158" s="10"/>
      <c r="B158" s="1"/>
      <c r="C158" s="60">
        <v>2</v>
      </c>
      <c r="D158" s="1"/>
      <c r="E158" s="60" t="s">
        <v>94</v>
      </c>
      <c r="F158" s="1"/>
      <c r="G158" s="61" t="s">
        <v>86</v>
      </c>
      <c r="H158" s="62">
        <f>J138+J143+J148+J153</f>
        <v>0</v>
      </c>
      <c r="I158" s="61" t="s">
        <v>87</v>
      </c>
      <c r="J158" s="63">
        <f>(L158-H158)</f>
        <v>0</v>
      </c>
      <c r="K158" s="61" t="s">
        <v>88</v>
      </c>
      <c r="L158" s="64">
        <f>ROUND((J138+J143+J148+J153)*1.21,2)</f>
        <v>0</v>
      </c>
      <c r="M158" s="13"/>
      <c r="N158" s="2"/>
      <c r="O158" s="2"/>
      <c r="P158" s="2"/>
      <c r="Q158" s="33">
        <f>0+Q138+Q143+Q148+Q153</f>
        <v>0</v>
      </c>
      <c r="R158" s="9">
        <f>0+R138+R143+R148+R153</f>
        <v>0</v>
      </c>
      <c r="S158" s="65">
        <f>Q158*(1+J158)+R158</f>
        <v>0</v>
      </c>
    </row>
    <row r="159" thickTop="1" thickBot="1" ht="25" customHeight="1">
      <c r="A159" s="10"/>
      <c r="B159" s="66"/>
      <c r="C159" s="66"/>
      <c r="D159" s="66"/>
      <c r="E159" s="66"/>
      <c r="F159" s="66"/>
      <c r="G159" s="67" t="s">
        <v>89</v>
      </c>
      <c r="H159" s="68">
        <f>0+J138+J143+J148+J153</f>
        <v>0</v>
      </c>
      <c r="I159" s="67" t="s">
        <v>90</v>
      </c>
      <c r="J159" s="69">
        <f>0+J158</f>
        <v>0</v>
      </c>
      <c r="K159" s="67" t="s">
        <v>91</v>
      </c>
      <c r="L159" s="70">
        <f>0+L158</f>
        <v>0</v>
      </c>
      <c r="M159" s="13"/>
      <c r="N159" s="2"/>
      <c r="O159" s="2"/>
      <c r="P159" s="2"/>
      <c r="Q159" s="2"/>
    </row>
    <row r="160" ht="40" customHeight="1">
      <c r="A160" s="10"/>
      <c r="B160" s="75" t="s">
        <v>207</v>
      </c>
      <c r="C160" s="1"/>
      <c r="D160" s="1"/>
      <c r="E160" s="1"/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>
      <c r="A161" s="10"/>
      <c r="B161" s="41">
        <v>25</v>
      </c>
      <c r="C161" s="42" t="s">
        <v>208</v>
      </c>
      <c r="D161" s="42" t="s">
        <v>7</v>
      </c>
      <c r="E161" s="42" t="s">
        <v>209</v>
      </c>
      <c r="F161" s="42" t="s">
        <v>7</v>
      </c>
      <c r="G161" s="43" t="s">
        <v>126</v>
      </c>
      <c r="H161" s="44">
        <v>2.8050000000000002</v>
      </c>
      <c r="I161" s="45">
        <v>0</v>
      </c>
      <c r="J161" s="46">
        <f>ROUND(H161*I161,2)</f>
        <v>0</v>
      </c>
      <c r="K161" s="47">
        <v>0.20999999999999999</v>
      </c>
      <c r="L161" s="48">
        <f>ROUND(J161*1.21,2)</f>
        <v>0</v>
      </c>
      <c r="M161" s="13"/>
      <c r="N161" s="2"/>
      <c r="O161" s="2"/>
      <c r="P161" s="2"/>
      <c r="Q161" s="33">
        <f>IF(ISNUMBER(K161),IF(H161&gt;0,IF(I161&gt;0,J161,0),0),0)</f>
        <v>0</v>
      </c>
      <c r="R161" s="9">
        <f>IF(ISNUMBER(K161)=FALSE,J161,0)</f>
        <v>0</v>
      </c>
    </row>
    <row r="162">
      <c r="A162" s="10"/>
      <c r="B162" s="49" t="s">
        <v>56</v>
      </c>
      <c r="C162" s="1"/>
      <c r="D162" s="1"/>
      <c r="E162" s="50" t="s">
        <v>210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58</v>
      </c>
      <c r="C163" s="1"/>
      <c r="D163" s="1"/>
      <c r="E163" s="50" t="s">
        <v>211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>
      <c r="A164" s="10"/>
      <c r="B164" s="49" t="s">
        <v>60</v>
      </c>
      <c r="C164" s="1"/>
      <c r="D164" s="1"/>
      <c r="E164" s="50" t="s">
        <v>212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thickBot="1">
      <c r="A165" s="10"/>
      <c r="B165" s="51" t="s">
        <v>62</v>
      </c>
      <c r="C165" s="52"/>
      <c r="D165" s="52"/>
      <c r="E165" s="53" t="s">
        <v>63</v>
      </c>
      <c r="F165" s="52"/>
      <c r="G165" s="52"/>
      <c r="H165" s="54"/>
      <c r="I165" s="52"/>
      <c r="J165" s="54"/>
      <c r="K165" s="52"/>
      <c r="L165" s="52"/>
      <c r="M165" s="13"/>
      <c r="N165" s="2"/>
      <c r="O165" s="2"/>
      <c r="P165" s="2"/>
      <c r="Q165" s="2"/>
    </row>
    <row r="166" thickTop="1">
      <c r="A166" s="10"/>
      <c r="B166" s="41">
        <v>26</v>
      </c>
      <c r="C166" s="42" t="s">
        <v>213</v>
      </c>
      <c r="D166" s="42"/>
      <c r="E166" s="42" t="s">
        <v>214</v>
      </c>
      <c r="F166" s="42" t="s">
        <v>7</v>
      </c>
      <c r="G166" s="43" t="s">
        <v>126</v>
      </c>
      <c r="H166" s="55">
        <v>1.7549999999999999</v>
      </c>
      <c r="I166" s="56">
        <v>0</v>
      </c>
      <c r="J166" s="57">
        <f>ROUND(H166*I166,2)</f>
        <v>0</v>
      </c>
      <c r="K166" s="58">
        <v>0.20999999999999999</v>
      </c>
      <c r="L166" s="59">
        <f>ROUND(J166*1.21,2)</f>
        <v>0</v>
      </c>
      <c r="M166" s="13"/>
      <c r="N166" s="2"/>
      <c r="O166" s="2"/>
      <c r="P166" s="2"/>
      <c r="Q166" s="33">
        <f>IF(ISNUMBER(K166),IF(H166&gt;0,IF(I166&gt;0,J166,0),0),0)</f>
        <v>0</v>
      </c>
      <c r="R166" s="9">
        <f>IF(ISNUMBER(K166)=FALSE,J166,0)</f>
        <v>0</v>
      </c>
    </row>
    <row r="167">
      <c r="A167" s="10"/>
      <c r="B167" s="49" t="s">
        <v>56</v>
      </c>
      <c r="C167" s="1"/>
      <c r="D167" s="1"/>
      <c r="E167" s="50" t="s">
        <v>215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58</v>
      </c>
      <c r="C168" s="1"/>
      <c r="D168" s="1"/>
      <c r="E168" s="50" t="s">
        <v>216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>
      <c r="A169" s="10"/>
      <c r="B169" s="49" t="s">
        <v>60</v>
      </c>
      <c r="C169" s="1"/>
      <c r="D169" s="1"/>
      <c r="E169" s="50" t="s">
        <v>217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thickBot="1">
      <c r="A170" s="10"/>
      <c r="B170" s="51" t="s">
        <v>62</v>
      </c>
      <c r="C170" s="52"/>
      <c r="D170" s="52"/>
      <c r="E170" s="53" t="s">
        <v>63</v>
      </c>
      <c r="F170" s="52"/>
      <c r="G170" s="52"/>
      <c r="H170" s="54"/>
      <c r="I170" s="52"/>
      <c r="J170" s="54"/>
      <c r="K170" s="52"/>
      <c r="L170" s="52"/>
      <c r="M170" s="13"/>
      <c r="N170" s="2"/>
      <c r="O170" s="2"/>
      <c r="P170" s="2"/>
      <c r="Q170" s="2"/>
    </row>
    <row r="171" thickTop="1">
      <c r="A171" s="10"/>
      <c r="B171" s="41">
        <v>27</v>
      </c>
      <c r="C171" s="42" t="s">
        <v>218</v>
      </c>
      <c r="D171" s="42" t="s">
        <v>7</v>
      </c>
      <c r="E171" s="42" t="s">
        <v>219</v>
      </c>
      <c r="F171" s="42" t="s">
        <v>7</v>
      </c>
      <c r="G171" s="43" t="s">
        <v>126</v>
      </c>
      <c r="H171" s="55">
        <v>1.2</v>
      </c>
      <c r="I171" s="56">
        <v>0</v>
      </c>
      <c r="J171" s="57">
        <f>ROUND(H171*I171,2)</f>
        <v>0</v>
      </c>
      <c r="K171" s="58">
        <v>0.20999999999999999</v>
      </c>
      <c r="L171" s="59">
        <f>ROUND(J171*1.21,2)</f>
        <v>0</v>
      </c>
      <c r="M171" s="13"/>
      <c r="N171" s="2"/>
      <c r="O171" s="2"/>
      <c r="P171" s="2"/>
      <c r="Q171" s="33">
        <f>IF(ISNUMBER(K171),IF(H171&gt;0,IF(I171&gt;0,J171,0),0),0)</f>
        <v>0</v>
      </c>
      <c r="R171" s="9">
        <f>IF(ISNUMBER(K171)=FALSE,J171,0)</f>
        <v>0</v>
      </c>
    </row>
    <row r="172">
      <c r="A172" s="10"/>
      <c r="B172" s="49" t="s">
        <v>56</v>
      </c>
      <c r="C172" s="1"/>
      <c r="D172" s="1"/>
      <c r="E172" s="50" t="s">
        <v>220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58</v>
      </c>
      <c r="C173" s="1"/>
      <c r="D173" s="1"/>
      <c r="E173" s="50" t="s">
        <v>221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>
      <c r="A174" s="10"/>
      <c r="B174" s="49" t="s">
        <v>60</v>
      </c>
      <c r="C174" s="1"/>
      <c r="D174" s="1"/>
      <c r="E174" s="50" t="s">
        <v>222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 thickBot="1">
      <c r="A175" s="10"/>
      <c r="B175" s="51" t="s">
        <v>62</v>
      </c>
      <c r="C175" s="52"/>
      <c r="D175" s="52"/>
      <c r="E175" s="53" t="s">
        <v>63</v>
      </c>
      <c r="F175" s="52"/>
      <c r="G175" s="52"/>
      <c r="H175" s="54"/>
      <c r="I175" s="52"/>
      <c r="J175" s="54"/>
      <c r="K175" s="52"/>
      <c r="L175" s="52"/>
      <c r="M175" s="13"/>
      <c r="N175" s="2"/>
      <c r="O175" s="2"/>
      <c r="P175" s="2"/>
      <c r="Q175" s="2"/>
    </row>
    <row r="176" thickTop="1" thickBot="1" ht="25" customHeight="1">
      <c r="A176" s="10"/>
      <c r="B176" s="1"/>
      <c r="C176" s="60">
        <v>4</v>
      </c>
      <c r="D176" s="1"/>
      <c r="E176" s="60" t="s">
        <v>95</v>
      </c>
      <c r="F176" s="1"/>
      <c r="G176" s="61" t="s">
        <v>86</v>
      </c>
      <c r="H176" s="62">
        <f>J161+J166+J171</f>
        <v>0</v>
      </c>
      <c r="I176" s="61" t="s">
        <v>87</v>
      </c>
      <c r="J176" s="63">
        <f>(L176-H176)</f>
        <v>0</v>
      </c>
      <c r="K176" s="61" t="s">
        <v>88</v>
      </c>
      <c r="L176" s="64">
        <f>ROUND((J161+J166+J171)*1.21,2)</f>
        <v>0</v>
      </c>
      <c r="M176" s="13"/>
      <c r="N176" s="2"/>
      <c r="O176" s="2"/>
      <c r="P176" s="2"/>
      <c r="Q176" s="33">
        <f>0+Q161+Q166+Q171</f>
        <v>0</v>
      </c>
      <c r="R176" s="9">
        <f>0+R161+R166+R171</f>
        <v>0</v>
      </c>
      <c r="S176" s="65">
        <f>Q176*(1+J176)+R176</f>
        <v>0</v>
      </c>
    </row>
    <row r="177" thickTop="1" thickBot="1" ht="25" customHeight="1">
      <c r="A177" s="10"/>
      <c r="B177" s="66"/>
      <c r="C177" s="66"/>
      <c r="D177" s="66"/>
      <c r="E177" s="66"/>
      <c r="F177" s="66"/>
      <c r="G177" s="67" t="s">
        <v>89</v>
      </c>
      <c r="H177" s="68">
        <f>0+J161+J166+J171</f>
        <v>0</v>
      </c>
      <c r="I177" s="67" t="s">
        <v>90</v>
      </c>
      <c r="J177" s="69">
        <f>0+J176</f>
        <v>0</v>
      </c>
      <c r="K177" s="67" t="s">
        <v>91</v>
      </c>
      <c r="L177" s="70">
        <f>0+L176</f>
        <v>0</v>
      </c>
      <c r="M177" s="13"/>
      <c r="N177" s="2"/>
      <c r="O177" s="2"/>
      <c r="P177" s="2"/>
      <c r="Q177" s="2"/>
    </row>
    <row r="178" ht="40" customHeight="1">
      <c r="A178" s="10"/>
      <c r="B178" s="75" t="s">
        <v>223</v>
      </c>
      <c r="C178" s="1"/>
      <c r="D178" s="1"/>
      <c r="E178" s="1"/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>
      <c r="A179" s="10"/>
      <c r="B179" s="41">
        <v>28</v>
      </c>
      <c r="C179" s="42" t="s">
        <v>224</v>
      </c>
      <c r="D179" s="42" t="s">
        <v>7</v>
      </c>
      <c r="E179" s="42" t="s">
        <v>225</v>
      </c>
      <c r="F179" s="42" t="s">
        <v>7</v>
      </c>
      <c r="G179" s="43" t="s">
        <v>177</v>
      </c>
      <c r="H179" s="44">
        <v>199.5</v>
      </c>
      <c r="I179" s="45">
        <v>0</v>
      </c>
      <c r="J179" s="46">
        <f>ROUND(H179*I179,2)</f>
        <v>0</v>
      </c>
      <c r="K179" s="47">
        <v>0.20999999999999999</v>
      </c>
      <c r="L179" s="48">
        <f>ROUND(J179*1.21,2)</f>
        <v>0</v>
      </c>
      <c r="M179" s="13"/>
      <c r="N179" s="2"/>
      <c r="O179" s="2"/>
      <c r="P179" s="2"/>
      <c r="Q179" s="33">
        <f>IF(ISNUMBER(K179),IF(H179&gt;0,IF(I179&gt;0,J179,0),0),0)</f>
        <v>0</v>
      </c>
      <c r="R179" s="9">
        <f>IF(ISNUMBER(K179)=FALSE,J179,0)</f>
        <v>0</v>
      </c>
    </row>
    <row r="180">
      <c r="A180" s="10"/>
      <c r="B180" s="49" t="s">
        <v>56</v>
      </c>
      <c r="C180" s="1"/>
      <c r="D180" s="1"/>
      <c r="E180" s="50" t="s">
        <v>226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>
      <c r="A181" s="10"/>
      <c r="B181" s="49" t="s">
        <v>58</v>
      </c>
      <c r="C181" s="1"/>
      <c r="D181" s="1"/>
      <c r="E181" s="50" t="s">
        <v>227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>
      <c r="A182" s="10"/>
      <c r="B182" s="49" t="s">
        <v>60</v>
      </c>
      <c r="C182" s="1"/>
      <c r="D182" s="1"/>
      <c r="E182" s="50" t="s">
        <v>228</v>
      </c>
      <c r="F182" s="1"/>
      <c r="G182" s="1"/>
      <c r="H182" s="40"/>
      <c r="I182" s="1"/>
      <c r="J182" s="40"/>
      <c r="K182" s="1"/>
      <c r="L182" s="1"/>
      <c r="M182" s="13"/>
      <c r="N182" s="2"/>
      <c r="O182" s="2"/>
      <c r="P182" s="2"/>
      <c r="Q182" s="2"/>
    </row>
    <row r="183" thickBot="1">
      <c r="A183" s="10"/>
      <c r="B183" s="51" t="s">
        <v>62</v>
      </c>
      <c r="C183" s="52"/>
      <c r="D183" s="52"/>
      <c r="E183" s="53" t="s">
        <v>63</v>
      </c>
      <c r="F183" s="52"/>
      <c r="G183" s="52"/>
      <c r="H183" s="54"/>
      <c r="I183" s="52"/>
      <c r="J183" s="54"/>
      <c r="K183" s="52"/>
      <c r="L183" s="52"/>
      <c r="M183" s="13"/>
      <c r="N183" s="2"/>
      <c r="O183" s="2"/>
      <c r="P183" s="2"/>
      <c r="Q183" s="2"/>
    </row>
    <row r="184" thickTop="1">
      <c r="A184" s="10"/>
      <c r="B184" s="41">
        <v>29</v>
      </c>
      <c r="C184" s="42" t="s">
        <v>229</v>
      </c>
      <c r="D184" s="42" t="s">
        <v>7</v>
      </c>
      <c r="E184" s="42" t="s">
        <v>230</v>
      </c>
      <c r="F184" s="42" t="s">
        <v>7</v>
      </c>
      <c r="G184" s="43" t="s">
        <v>177</v>
      </c>
      <c r="H184" s="55">
        <v>161</v>
      </c>
      <c r="I184" s="56">
        <v>0</v>
      </c>
      <c r="J184" s="57">
        <f>ROUND(H184*I184,2)</f>
        <v>0</v>
      </c>
      <c r="K184" s="58">
        <v>0.20999999999999999</v>
      </c>
      <c r="L184" s="59">
        <f>ROUND(J184*1.21,2)</f>
        <v>0</v>
      </c>
      <c r="M184" s="13"/>
      <c r="N184" s="2"/>
      <c r="O184" s="2"/>
      <c r="P184" s="2"/>
      <c r="Q184" s="33">
        <f>IF(ISNUMBER(K184),IF(H184&gt;0,IF(I184&gt;0,J184,0),0),0)</f>
        <v>0</v>
      </c>
      <c r="R184" s="9">
        <f>IF(ISNUMBER(K184)=FALSE,J184,0)</f>
        <v>0</v>
      </c>
    </row>
    <row r="185">
      <c r="A185" s="10"/>
      <c r="B185" s="49" t="s">
        <v>56</v>
      </c>
      <c r="C185" s="1"/>
      <c r="D185" s="1"/>
      <c r="E185" s="50" t="s">
        <v>231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>
      <c r="A186" s="10"/>
      <c r="B186" s="49" t="s">
        <v>58</v>
      </c>
      <c r="C186" s="1"/>
      <c r="D186" s="1"/>
      <c r="E186" s="50" t="s">
        <v>179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>
      <c r="A187" s="10"/>
      <c r="B187" s="49" t="s">
        <v>60</v>
      </c>
      <c r="C187" s="1"/>
      <c r="D187" s="1"/>
      <c r="E187" s="50" t="s">
        <v>228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 thickBot="1">
      <c r="A188" s="10"/>
      <c r="B188" s="51" t="s">
        <v>62</v>
      </c>
      <c r="C188" s="52"/>
      <c r="D188" s="52"/>
      <c r="E188" s="53" t="s">
        <v>63</v>
      </c>
      <c r="F188" s="52"/>
      <c r="G188" s="52"/>
      <c r="H188" s="54"/>
      <c r="I188" s="52"/>
      <c r="J188" s="54"/>
      <c r="K188" s="52"/>
      <c r="L188" s="52"/>
      <c r="M188" s="13"/>
      <c r="N188" s="2"/>
      <c r="O188" s="2"/>
      <c r="P188" s="2"/>
      <c r="Q188" s="2"/>
    </row>
    <row r="189" thickTop="1">
      <c r="A189" s="10"/>
      <c r="B189" s="41">
        <v>30</v>
      </c>
      <c r="C189" s="42" t="s">
        <v>232</v>
      </c>
      <c r="D189" s="42"/>
      <c r="E189" s="42" t="s">
        <v>233</v>
      </c>
      <c r="F189" s="42" t="s">
        <v>7</v>
      </c>
      <c r="G189" s="43" t="s">
        <v>126</v>
      </c>
      <c r="H189" s="55">
        <v>7.0999999999999996</v>
      </c>
      <c r="I189" s="56">
        <v>0</v>
      </c>
      <c r="J189" s="57">
        <f>ROUND(H189*I189,2)</f>
        <v>0</v>
      </c>
      <c r="K189" s="58">
        <v>0.20999999999999999</v>
      </c>
      <c r="L189" s="59">
        <f>ROUND(J189*1.21,2)</f>
        <v>0</v>
      </c>
      <c r="M189" s="13"/>
      <c r="N189" s="2"/>
      <c r="O189" s="2"/>
      <c r="P189" s="2"/>
      <c r="Q189" s="33">
        <f>IF(ISNUMBER(K189),IF(H189&gt;0,IF(I189&gt;0,J189,0),0),0)</f>
        <v>0</v>
      </c>
      <c r="R189" s="9">
        <f>IF(ISNUMBER(K189)=FALSE,J189,0)</f>
        <v>0</v>
      </c>
    </row>
    <row r="190">
      <c r="A190" s="10"/>
      <c r="B190" s="49" t="s">
        <v>56</v>
      </c>
      <c r="C190" s="1"/>
      <c r="D190" s="1"/>
      <c r="E190" s="50" t="s">
        <v>234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>
      <c r="A191" s="10"/>
      <c r="B191" s="49" t="s">
        <v>58</v>
      </c>
      <c r="C191" s="1"/>
      <c r="D191" s="1"/>
      <c r="E191" s="50" t="s">
        <v>235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>
      <c r="A192" s="10"/>
      <c r="B192" s="49" t="s">
        <v>60</v>
      </c>
      <c r="C192" s="1"/>
      <c r="D192" s="1"/>
      <c r="E192" s="50" t="s">
        <v>236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 thickBot="1">
      <c r="A193" s="10"/>
      <c r="B193" s="51" t="s">
        <v>62</v>
      </c>
      <c r="C193" s="52"/>
      <c r="D193" s="52"/>
      <c r="E193" s="53" t="s">
        <v>63</v>
      </c>
      <c r="F193" s="52"/>
      <c r="G193" s="52"/>
      <c r="H193" s="54"/>
      <c r="I193" s="52"/>
      <c r="J193" s="54"/>
      <c r="K193" s="52"/>
      <c r="L193" s="52"/>
      <c r="M193" s="13"/>
      <c r="N193" s="2"/>
      <c r="O193" s="2"/>
      <c r="P193" s="2"/>
      <c r="Q193" s="2"/>
    </row>
    <row r="194" thickTop="1">
      <c r="A194" s="10"/>
      <c r="B194" s="41">
        <v>31</v>
      </c>
      <c r="C194" s="42" t="s">
        <v>237</v>
      </c>
      <c r="D194" s="42" t="s">
        <v>7</v>
      </c>
      <c r="E194" s="42" t="s">
        <v>238</v>
      </c>
      <c r="F194" s="42" t="s">
        <v>7</v>
      </c>
      <c r="G194" s="43" t="s">
        <v>177</v>
      </c>
      <c r="H194" s="55">
        <v>393</v>
      </c>
      <c r="I194" s="56">
        <v>0</v>
      </c>
      <c r="J194" s="57">
        <f>ROUND(H194*I194,2)</f>
        <v>0</v>
      </c>
      <c r="K194" s="58">
        <v>0.20999999999999999</v>
      </c>
      <c r="L194" s="59">
        <f>ROUND(J194*1.21,2)</f>
        <v>0</v>
      </c>
      <c r="M194" s="13"/>
      <c r="N194" s="2"/>
      <c r="O194" s="2"/>
      <c r="P194" s="2"/>
      <c r="Q194" s="33">
        <f>IF(ISNUMBER(K194),IF(H194&gt;0,IF(I194&gt;0,J194,0),0),0)</f>
        <v>0</v>
      </c>
      <c r="R194" s="9">
        <f>IF(ISNUMBER(K194)=FALSE,J194,0)</f>
        <v>0</v>
      </c>
    </row>
    <row r="195">
      <c r="A195" s="10"/>
      <c r="B195" s="49" t="s">
        <v>56</v>
      </c>
      <c r="C195" s="1"/>
      <c r="D195" s="1"/>
      <c r="E195" s="50" t="s">
        <v>239</v>
      </c>
      <c r="F195" s="1"/>
      <c r="G195" s="1"/>
      <c r="H195" s="40"/>
      <c r="I195" s="1"/>
      <c r="J195" s="40"/>
      <c r="K195" s="1"/>
      <c r="L195" s="1"/>
      <c r="M195" s="13"/>
      <c r="N195" s="2"/>
      <c r="O195" s="2"/>
      <c r="P195" s="2"/>
      <c r="Q195" s="2"/>
    </row>
    <row r="196">
      <c r="A196" s="10"/>
      <c r="B196" s="49" t="s">
        <v>58</v>
      </c>
      <c r="C196" s="1"/>
      <c r="D196" s="1"/>
      <c r="E196" s="50" t="s">
        <v>240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>
      <c r="A197" s="10"/>
      <c r="B197" s="49" t="s">
        <v>60</v>
      </c>
      <c r="C197" s="1"/>
      <c r="D197" s="1"/>
      <c r="E197" s="50" t="s">
        <v>241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 thickBot="1">
      <c r="A198" s="10"/>
      <c r="B198" s="51" t="s">
        <v>62</v>
      </c>
      <c r="C198" s="52"/>
      <c r="D198" s="52"/>
      <c r="E198" s="53" t="s">
        <v>63</v>
      </c>
      <c r="F198" s="52"/>
      <c r="G198" s="52"/>
      <c r="H198" s="54"/>
      <c r="I198" s="52"/>
      <c r="J198" s="54"/>
      <c r="K198" s="52"/>
      <c r="L198" s="52"/>
      <c r="M198" s="13"/>
      <c r="N198" s="2"/>
      <c r="O198" s="2"/>
      <c r="P198" s="2"/>
      <c r="Q198" s="2"/>
    </row>
    <row r="199" thickTop="1">
      <c r="A199" s="10"/>
      <c r="B199" s="41">
        <v>32</v>
      </c>
      <c r="C199" s="42" t="s">
        <v>242</v>
      </c>
      <c r="D199" s="42" t="s">
        <v>7</v>
      </c>
      <c r="E199" s="42" t="s">
        <v>243</v>
      </c>
      <c r="F199" s="42" t="s">
        <v>7</v>
      </c>
      <c r="G199" s="43" t="s">
        <v>177</v>
      </c>
      <c r="H199" s="55">
        <v>410</v>
      </c>
      <c r="I199" s="56">
        <v>0</v>
      </c>
      <c r="J199" s="57">
        <f>ROUND(H199*I199,2)</f>
        <v>0</v>
      </c>
      <c r="K199" s="58">
        <v>0.20999999999999999</v>
      </c>
      <c r="L199" s="59">
        <f>ROUND(J199*1.21,2)</f>
        <v>0</v>
      </c>
      <c r="M199" s="13"/>
      <c r="N199" s="2"/>
      <c r="O199" s="2"/>
      <c r="P199" s="2"/>
      <c r="Q199" s="33">
        <f>IF(ISNUMBER(K199),IF(H199&gt;0,IF(I199&gt;0,J199,0),0),0)</f>
        <v>0</v>
      </c>
      <c r="R199" s="9">
        <f>IF(ISNUMBER(K199)=FALSE,J199,0)</f>
        <v>0</v>
      </c>
    </row>
    <row r="200">
      <c r="A200" s="10"/>
      <c r="B200" s="49" t="s">
        <v>56</v>
      </c>
      <c r="C200" s="1"/>
      <c r="D200" s="1"/>
      <c r="E200" s="50" t="s">
        <v>244</v>
      </c>
      <c r="F200" s="1"/>
      <c r="G200" s="1"/>
      <c r="H200" s="40"/>
      <c r="I200" s="1"/>
      <c r="J200" s="40"/>
      <c r="K200" s="1"/>
      <c r="L200" s="1"/>
      <c r="M200" s="13"/>
      <c r="N200" s="2"/>
      <c r="O200" s="2"/>
      <c r="P200" s="2"/>
      <c r="Q200" s="2"/>
    </row>
    <row r="201">
      <c r="A201" s="10"/>
      <c r="B201" s="49" t="s">
        <v>58</v>
      </c>
      <c r="C201" s="1"/>
      <c r="D201" s="1"/>
      <c r="E201" s="50" t="s">
        <v>245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>
      <c r="A202" s="10"/>
      <c r="B202" s="49" t="s">
        <v>60</v>
      </c>
      <c r="C202" s="1"/>
      <c r="D202" s="1"/>
      <c r="E202" s="50" t="s">
        <v>241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 thickBot="1">
      <c r="A203" s="10"/>
      <c r="B203" s="51" t="s">
        <v>62</v>
      </c>
      <c r="C203" s="52"/>
      <c r="D203" s="52"/>
      <c r="E203" s="53" t="s">
        <v>63</v>
      </c>
      <c r="F203" s="52"/>
      <c r="G203" s="52"/>
      <c r="H203" s="54"/>
      <c r="I203" s="52"/>
      <c r="J203" s="54"/>
      <c r="K203" s="52"/>
      <c r="L203" s="52"/>
      <c r="M203" s="13"/>
      <c r="N203" s="2"/>
      <c r="O203" s="2"/>
      <c r="P203" s="2"/>
      <c r="Q203" s="2"/>
    </row>
    <row r="204" thickTop="1">
      <c r="A204" s="10"/>
      <c r="B204" s="41">
        <v>33</v>
      </c>
      <c r="C204" s="42" t="s">
        <v>246</v>
      </c>
      <c r="D204" s="42" t="s">
        <v>7</v>
      </c>
      <c r="E204" s="42" t="s">
        <v>247</v>
      </c>
      <c r="F204" s="42" t="s">
        <v>7</v>
      </c>
      <c r="G204" s="43" t="s">
        <v>177</v>
      </c>
      <c r="H204" s="55">
        <v>410</v>
      </c>
      <c r="I204" s="56">
        <v>0</v>
      </c>
      <c r="J204" s="57">
        <f>ROUND(H204*I204,2)</f>
        <v>0</v>
      </c>
      <c r="K204" s="58">
        <v>0.20999999999999999</v>
      </c>
      <c r="L204" s="59">
        <f>ROUND(J204*1.21,2)</f>
        <v>0</v>
      </c>
      <c r="M204" s="13"/>
      <c r="N204" s="2"/>
      <c r="O204" s="2"/>
      <c r="P204" s="2"/>
      <c r="Q204" s="33">
        <f>IF(ISNUMBER(K204),IF(H204&gt;0,IF(I204&gt;0,J204,0),0),0)</f>
        <v>0</v>
      </c>
      <c r="R204" s="9">
        <f>IF(ISNUMBER(K204)=FALSE,J204,0)</f>
        <v>0</v>
      </c>
    </row>
    <row r="205">
      <c r="A205" s="10"/>
      <c r="B205" s="49" t="s">
        <v>56</v>
      </c>
      <c r="C205" s="1"/>
      <c r="D205" s="1"/>
      <c r="E205" s="50" t="s">
        <v>248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>
      <c r="A206" s="10"/>
      <c r="B206" s="49" t="s">
        <v>58</v>
      </c>
      <c r="C206" s="1"/>
      <c r="D206" s="1"/>
      <c r="E206" s="50" t="s">
        <v>249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>
      <c r="A207" s="10"/>
      <c r="B207" s="49" t="s">
        <v>60</v>
      </c>
      <c r="C207" s="1"/>
      <c r="D207" s="1"/>
      <c r="E207" s="50" t="s">
        <v>250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 thickBot="1">
      <c r="A208" s="10"/>
      <c r="B208" s="51" t="s">
        <v>62</v>
      </c>
      <c r="C208" s="52"/>
      <c r="D208" s="52"/>
      <c r="E208" s="53" t="s">
        <v>63</v>
      </c>
      <c r="F208" s="52"/>
      <c r="G208" s="52"/>
      <c r="H208" s="54"/>
      <c r="I208" s="52"/>
      <c r="J208" s="54"/>
      <c r="K208" s="52"/>
      <c r="L208" s="52"/>
      <c r="M208" s="13"/>
      <c r="N208" s="2"/>
      <c r="O208" s="2"/>
      <c r="P208" s="2"/>
      <c r="Q208" s="2"/>
    </row>
    <row r="209" thickTop="1">
      <c r="A209" s="10"/>
      <c r="B209" s="41">
        <v>34</v>
      </c>
      <c r="C209" s="42" t="s">
        <v>251</v>
      </c>
      <c r="D209" s="42" t="s">
        <v>7</v>
      </c>
      <c r="E209" s="42" t="s">
        <v>252</v>
      </c>
      <c r="F209" s="42" t="s">
        <v>7</v>
      </c>
      <c r="G209" s="43" t="s">
        <v>177</v>
      </c>
      <c r="H209" s="55">
        <v>393</v>
      </c>
      <c r="I209" s="56">
        <v>0</v>
      </c>
      <c r="J209" s="57">
        <f>ROUND(H209*I209,2)</f>
        <v>0</v>
      </c>
      <c r="K209" s="58">
        <v>0.20999999999999999</v>
      </c>
      <c r="L209" s="59">
        <f>ROUND(J209*1.21,2)</f>
        <v>0</v>
      </c>
      <c r="M209" s="13"/>
      <c r="N209" s="2"/>
      <c r="O209" s="2"/>
      <c r="P209" s="2"/>
      <c r="Q209" s="33">
        <f>IF(ISNUMBER(K209),IF(H209&gt;0,IF(I209&gt;0,J209,0),0),0)</f>
        <v>0</v>
      </c>
      <c r="R209" s="9">
        <f>IF(ISNUMBER(K209)=FALSE,J209,0)</f>
        <v>0</v>
      </c>
    </row>
    <row r="210">
      <c r="A210" s="10"/>
      <c r="B210" s="49" t="s">
        <v>56</v>
      </c>
      <c r="C210" s="1"/>
      <c r="D210" s="1"/>
      <c r="E210" s="50" t="s">
        <v>253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>
      <c r="A211" s="10"/>
      <c r="B211" s="49" t="s">
        <v>58</v>
      </c>
      <c r="C211" s="1"/>
      <c r="D211" s="1"/>
      <c r="E211" s="50" t="s">
        <v>254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>
      <c r="A212" s="10"/>
      <c r="B212" s="49" t="s">
        <v>60</v>
      </c>
      <c r="C212" s="1"/>
      <c r="D212" s="1"/>
      <c r="E212" s="50" t="s">
        <v>250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 thickBot="1">
      <c r="A213" s="10"/>
      <c r="B213" s="51" t="s">
        <v>62</v>
      </c>
      <c r="C213" s="52"/>
      <c r="D213" s="52"/>
      <c r="E213" s="53" t="s">
        <v>63</v>
      </c>
      <c r="F213" s="52"/>
      <c r="G213" s="52"/>
      <c r="H213" s="54"/>
      <c r="I213" s="52"/>
      <c r="J213" s="54"/>
      <c r="K213" s="52"/>
      <c r="L213" s="52"/>
      <c r="M213" s="13"/>
      <c r="N213" s="2"/>
      <c r="O213" s="2"/>
      <c r="P213" s="2"/>
      <c r="Q213" s="2"/>
    </row>
    <row r="214" thickTop="1">
      <c r="A214" s="10"/>
      <c r="B214" s="41">
        <v>35</v>
      </c>
      <c r="C214" s="42" t="s">
        <v>255</v>
      </c>
      <c r="D214" s="42" t="s">
        <v>7</v>
      </c>
      <c r="E214" s="42" t="s">
        <v>256</v>
      </c>
      <c r="F214" s="42" t="s">
        <v>7</v>
      </c>
      <c r="G214" s="43" t="s">
        <v>198</v>
      </c>
      <c r="H214" s="55">
        <v>48.200000000000003</v>
      </c>
      <c r="I214" s="56">
        <v>0</v>
      </c>
      <c r="J214" s="57">
        <f>ROUND(H214*I214,2)</f>
        <v>0</v>
      </c>
      <c r="K214" s="58">
        <v>0.20999999999999999</v>
      </c>
      <c r="L214" s="59">
        <f>ROUND(J214*1.21,2)</f>
        <v>0</v>
      </c>
      <c r="M214" s="13"/>
      <c r="N214" s="2"/>
      <c r="O214" s="2"/>
      <c r="P214" s="2"/>
      <c r="Q214" s="33">
        <f>IF(ISNUMBER(K214),IF(H214&gt;0,IF(I214&gt;0,J214,0),0),0)</f>
        <v>0</v>
      </c>
      <c r="R214" s="9">
        <f>IF(ISNUMBER(K214)=FALSE,J214,0)</f>
        <v>0</v>
      </c>
    </row>
    <row r="215">
      <c r="A215" s="10"/>
      <c r="B215" s="49" t="s">
        <v>56</v>
      </c>
      <c r="C215" s="1"/>
      <c r="D215" s="1"/>
      <c r="E215" s="50" t="s">
        <v>257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>
      <c r="A216" s="10"/>
      <c r="B216" s="49" t="s">
        <v>58</v>
      </c>
      <c r="C216" s="1"/>
      <c r="D216" s="1"/>
      <c r="E216" s="50" t="s">
        <v>258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>
      <c r="A217" s="10"/>
      <c r="B217" s="49" t="s">
        <v>60</v>
      </c>
      <c r="C217" s="1"/>
      <c r="D217" s="1"/>
      <c r="E217" s="50" t="s">
        <v>259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thickBot="1">
      <c r="A218" s="10"/>
      <c r="B218" s="51" t="s">
        <v>62</v>
      </c>
      <c r="C218" s="52"/>
      <c r="D218" s="52"/>
      <c r="E218" s="53" t="s">
        <v>63</v>
      </c>
      <c r="F218" s="52"/>
      <c r="G218" s="52"/>
      <c r="H218" s="54"/>
      <c r="I218" s="52"/>
      <c r="J218" s="54"/>
      <c r="K218" s="52"/>
      <c r="L218" s="52"/>
      <c r="M218" s="13"/>
      <c r="N218" s="2"/>
      <c r="O218" s="2"/>
      <c r="P218" s="2"/>
      <c r="Q218" s="2"/>
    </row>
    <row r="219" thickTop="1">
      <c r="A219" s="10"/>
      <c r="B219" s="41">
        <v>36</v>
      </c>
      <c r="C219" s="42" t="s">
        <v>260</v>
      </c>
      <c r="D219" s="42" t="s">
        <v>7</v>
      </c>
      <c r="E219" s="42" t="s">
        <v>261</v>
      </c>
      <c r="F219" s="42" t="s">
        <v>7</v>
      </c>
      <c r="G219" s="43" t="s">
        <v>198</v>
      </c>
      <c r="H219" s="55">
        <v>48.200000000000003</v>
      </c>
      <c r="I219" s="56">
        <v>0</v>
      </c>
      <c r="J219" s="57">
        <f>ROUND(H219*I219,2)</f>
        <v>0</v>
      </c>
      <c r="K219" s="58">
        <v>0.20999999999999999</v>
      </c>
      <c r="L219" s="59">
        <f>ROUND(J219*1.21,2)</f>
        <v>0</v>
      </c>
      <c r="M219" s="13"/>
      <c r="N219" s="2"/>
      <c r="O219" s="2"/>
      <c r="P219" s="2"/>
      <c r="Q219" s="33">
        <f>IF(ISNUMBER(K219),IF(H219&gt;0,IF(I219&gt;0,J219,0),0),0)</f>
        <v>0</v>
      </c>
      <c r="R219" s="9">
        <f>IF(ISNUMBER(K219)=FALSE,J219,0)</f>
        <v>0</v>
      </c>
    </row>
    <row r="220">
      <c r="A220" s="10"/>
      <c r="B220" s="49" t="s">
        <v>56</v>
      </c>
      <c r="C220" s="1"/>
      <c r="D220" s="1"/>
      <c r="E220" s="50" t="s">
        <v>257</v>
      </c>
      <c r="F220" s="1"/>
      <c r="G220" s="1"/>
      <c r="H220" s="40"/>
      <c r="I220" s="1"/>
      <c r="J220" s="40"/>
      <c r="K220" s="1"/>
      <c r="L220" s="1"/>
      <c r="M220" s="13"/>
      <c r="N220" s="2"/>
      <c r="O220" s="2"/>
      <c r="P220" s="2"/>
      <c r="Q220" s="2"/>
    </row>
    <row r="221">
      <c r="A221" s="10"/>
      <c r="B221" s="49" t="s">
        <v>58</v>
      </c>
      <c r="C221" s="1"/>
      <c r="D221" s="1"/>
      <c r="E221" s="50" t="s">
        <v>258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>
      <c r="A222" s="10"/>
      <c r="B222" s="49" t="s">
        <v>60</v>
      </c>
      <c r="C222" s="1"/>
      <c r="D222" s="1"/>
      <c r="E222" s="50" t="s">
        <v>259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thickBot="1">
      <c r="A223" s="10"/>
      <c r="B223" s="51" t="s">
        <v>62</v>
      </c>
      <c r="C223" s="52"/>
      <c r="D223" s="52"/>
      <c r="E223" s="53" t="s">
        <v>63</v>
      </c>
      <c r="F223" s="52"/>
      <c r="G223" s="52"/>
      <c r="H223" s="54"/>
      <c r="I223" s="52"/>
      <c r="J223" s="54"/>
      <c r="K223" s="52"/>
      <c r="L223" s="52"/>
      <c r="M223" s="13"/>
      <c r="N223" s="2"/>
      <c r="O223" s="2"/>
      <c r="P223" s="2"/>
      <c r="Q223" s="2"/>
    </row>
    <row r="224" thickTop="1" thickBot="1" ht="25" customHeight="1">
      <c r="A224" s="10"/>
      <c r="B224" s="1"/>
      <c r="C224" s="60">
        <v>5</v>
      </c>
      <c r="D224" s="1"/>
      <c r="E224" s="60" t="s">
        <v>96</v>
      </c>
      <c r="F224" s="1"/>
      <c r="G224" s="61" t="s">
        <v>86</v>
      </c>
      <c r="H224" s="62">
        <f>J179+J184+J189+J194+J199+J204+J209+J214+J219</f>
        <v>0</v>
      </c>
      <c r="I224" s="61" t="s">
        <v>87</v>
      </c>
      <c r="J224" s="63">
        <f>(L224-H224)</f>
        <v>0</v>
      </c>
      <c r="K224" s="61" t="s">
        <v>88</v>
      </c>
      <c r="L224" s="64">
        <f>ROUND((J179+J184+J189+J194+J199+J204+J209+J214+J219)*1.21,2)</f>
        <v>0</v>
      </c>
      <c r="M224" s="13"/>
      <c r="N224" s="2"/>
      <c r="O224" s="2"/>
      <c r="P224" s="2"/>
      <c r="Q224" s="33">
        <f>0+Q179+Q184+Q189+Q194+Q199+Q204+Q209+Q214+Q219</f>
        <v>0</v>
      </c>
      <c r="R224" s="9">
        <f>0+R179+R184+R189+R194+R199+R204+R209+R214+R219</f>
        <v>0</v>
      </c>
      <c r="S224" s="65">
        <f>Q224*(1+J224)+R224</f>
        <v>0</v>
      </c>
    </row>
    <row r="225" thickTop="1" thickBot="1" ht="25" customHeight="1">
      <c r="A225" s="10"/>
      <c r="B225" s="66"/>
      <c r="C225" s="66"/>
      <c r="D225" s="66"/>
      <c r="E225" s="66"/>
      <c r="F225" s="66"/>
      <c r="G225" s="67" t="s">
        <v>89</v>
      </c>
      <c r="H225" s="68">
        <f>0+J179+J184+J189+J194+J199+J204+J209+J214+J219</f>
        <v>0</v>
      </c>
      <c r="I225" s="67" t="s">
        <v>90</v>
      </c>
      <c r="J225" s="69">
        <f>0+J224</f>
        <v>0</v>
      </c>
      <c r="K225" s="67" t="s">
        <v>91</v>
      </c>
      <c r="L225" s="70">
        <f>0+L224</f>
        <v>0</v>
      </c>
      <c r="M225" s="13"/>
      <c r="N225" s="2"/>
      <c r="O225" s="2"/>
      <c r="P225" s="2"/>
      <c r="Q225" s="2"/>
    </row>
    <row r="226" ht="40" customHeight="1">
      <c r="A226" s="10"/>
      <c r="B226" s="75" t="s">
        <v>262</v>
      </c>
      <c r="C226" s="1"/>
      <c r="D226" s="1"/>
      <c r="E226" s="1"/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1">
        <v>37</v>
      </c>
      <c r="C227" s="42" t="s">
        <v>263</v>
      </c>
      <c r="D227" s="42" t="s">
        <v>7</v>
      </c>
      <c r="E227" s="42" t="s">
        <v>264</v>
      </c>
      <c r="F227" s="42" t="s">
        <v>7</v>
      </c>
      <c r="G227" s="43" t="s">
        <v>83</v>
      </c>
      <c r="H227" s="44">
        <v>3</v>
      </c>
      <c r="I227" s="45">
        <v>0</v>
      </c>
      <c r="J227" s="46">
        <f>ROUND(H227*I227,2)</f>
        <v>0</v>
      </c>
      <c r="K227" s="47">
        <v>0.20999999999999999</v>
      </c>
      <c r="L227" s="48">
        <f>ROUND(J227*1.21,2)</f>
        <v>0</v>
      </c>
      <c r="M227" s="13"/>
      <c r="N227" s="2"/>
      <c r="O227" s="2"/>
      <c r="P227" s="2"/>
      <c r="Q227" s="33">
        <f>IF(ISNUMBER(K227),IF(H227&gt;0,IF(I227&gt;0,J227,0),0),0)</f>
        <v>0</v>
      </c>
      <c r="R227" s="9">
        <f>IF(ISNUMBER(K227)=FALSE,J227,0)</f>
        <v>0</v>
      </c>
    </row>
    <row r="228">
      <c r="A228" s="10"/>
      <c r="B228" s="49" t="s">
        <v>56</v>
      </c>
      <c r="C228" s="1"/>
      <c r="D228" s="1"/>
      <c r="E228" s="50" t="s">
        <v>265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>
      <c r="A229" s="10"/>
      <c r="B229" s="49" t="s">
        <v>58</v>
      </c>
      <c r="C229" s="1"/>
      <c r="D229" s="1"/>
      <c r="E229" s="50" t="s">
        <v>266</v>
      </c>
      <c r="F229" s="1"/>
      <c r="G229" s="1"/>
      <c r="H229" s="40"/>
      <c r="I229" s="1"/>
      <c r="J229" s="40"/>
      <c r="K229" s="1"/>
      <c r="L229" s="1"/>
      <c r="M229" s="13"/>
      <c r="N229" s="2"/>
      <c r="O229" s="2"/>
      <c r="P229" s="2"/>
      <c r="Q229" s="2"/>
    </row>
    <row r="230">
      <c r="A230" s="10"/>
      <c r="B230" s="49" t="s">
        <v>60</v>
      </c>
      <c r="C230" s="1"/>
      <c r="D230" s="1"/>
      <c r="E230" s="50" t="s">
        <v>267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 thickBot="1">
      <c r="A231" s="10"/>
      <c r="B231" s="51" t="s">
        <v>62</v>
      </c>
      <c r="C231" s="52"/>
      <c r="D231" s="52"/>
      <c r="E231" s="53" t="s">
        <v>63</v>
      </c>
      <c r="F231" s="52"/>
      <c r="G231" s="52"/>
      <c r="H231" s="54"/>
      <c r="I231" s="52"/>
      <c r="J231" s="54"/>
      <c r="K231" s="52"/>
      <c r="L231" s="52"/>
      <c r="M231" s="13"/>
      <c r="N231" s="2"/>
      <c r="O231" s="2"/>
      <c r="P231" s="2"/>
      <c r="Q231" s="2"/>
    </row>
    <row r="232" thickTop="1">
      <c r="A232" s="10"/>
      <c r="B232" s="41">
        <v>38</v>
      </c>
      <c r="C232" s="42" t="s">
        <v>268</v>
      </c>
      <c r="D232" s="42" t="s">
        <v>7</v>
      </c>
      <c r="E232" s="42" t="s">
        <v>269</v>
      </c>
      <c r="F232" s="42" t="s">
        <v>7</v>
      </c>
      <c r="G232" s="43" t="s">
        <v>83</v>
      </c>
      <c r="H232" s="55">
        <v>9</v>
      </c>
      <c r="I232" s="56">
        <v>0</v>
      </c>
      <c r="J232" s="57">
        <f>ROUND(H232*I232,2)</f>
        <v>0</v>
      </c>
      <c r="K232" s="58">
        <v>0.20999999999999999</v>
      </c>
      <c r="L232" s="59">
        <f>ROUND(J232*1.21,2)</f>
        <v>0</v>
      </c>
      <c r="M232" s="13"/>
      <c r="N232" s="2"/>
      <c r="O232" s="2"/>
      <c r="P232" s="2"/>
      <c r="Q232" s="33">
        <f>IF(ISNUMBER(K232),IF(H232&gt;0,IF(I232&gt;0,J232,0),0),0)</f>
        <v>0</v>
      </c>
      <c r="R232" s="9">
        <f>IF(ISNUMBER(K232)=FALSE,J232,0)</f>
        <v>0</v>
      </c>
    </row>
    <row r="233">
      <c r="A233" s="10"/>
      <c r="B233" s="49" t="s">
        <v>56</v>
      </c>
      <c r="C233" s="1"/>
      <c r="D233" s="1"/>
      <c r="E233" s="50" t="s">
        <v>270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>
      <c r="A234" s="10"/>
      <c r="B234" s="49" t="s">
        <v>58</v>
      </c>
      <c r="C234" s="1"/>
      <c r="D234" s="1"/>
      <c r="E234" s="50" t="s">
        <v>271</v>
      </c>
      <c r="F234" s="1"/>
      <c r="G234" s="1"/>
      <c r="H234" s="40"/>
      <c r="I234" s="1"/>
      <c r="J234" s="40"/>
      <c r="K234" s="1"/>
      <c r="L234" s="1"/>
      <c r="M234" s="13"/>
      <c r="N234" s="2"/>
      <c r="O234" s="2"/>
      <c r="P234" s="2"/>
      <c r="Q234" s="2"/>
    </row>
    <row r="235">
      <c r="A235" s="10"/>
      <c r="B235" s="49" t="s">
        <v>60</v>
      </c>
      <c r="C235" s="1"/>
      <c r="D235" s="1"/>
      <c r="E235" s="50" t="s">
        <v>272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 thickBot="1">
      <c r="A236" s="10"/>
      <c r="B236" s="51" t="s">
        <v>62</v>
      </c>
      <c r="C236" s="52"/>
      <c r="D236" s="52"/>
      <c r="E236" s="53" t="s">
        <v>63</v>
      </c>
      <c r="F236" s="52"/>
      <c r="G236" s="52"/>
      <c r="H236" s="54"/>
      <c r="I236" s="52"/>
      <c r="J236" s="54"/>
      <c r="K236" s="52"/>
      <c r="L236" s="52"/>
      <c r="M236" s="13"/>
      <c r="N236" s="2"/>
      <c r="O236" s="2"/>
      <c r="P236" s="2"/>
      <c r="Q236" s="2"/>
    </row>
    <row r="237" thickTop="1" thickBot="1" ht="25" customHeight="1">
      <c r="A237" s="10"/>
      <c r="B237" s="1"/>
      <c r="C237" s="60">
        <v>8</v>
      </c>
      <c r="D237" s="1"/>
      <c r="E237" s="60" t="s">
        <v>97</v>
      </c>
      <c r="F237" s="1"/>
      <c r="G237" s="61" t="s">
        <v>86</v>
      </c>
      <c r="H237" s="62">
        <f>J227+J232</f>
        <v>0</v>
      </c>
      <c r="I237" s="61" t="s">
        <v>87</v>
      </c>
      <c r="J237" s="63">
        <f>(L237-H237)</f>
        <v>0</v>
      </c>
      <c r="K237" s="61" t="s">
        <v>88</v>
      </c>
      <c r="L237" s="64">
        <f>ROUND((J227+J232)*1.21,2)</f>
        <v>0</v>
      </c>
      <c r="M237" s="13"/>
      <c r="N237" s="2"/>
      <c r="O237" s="2"/>
      <c r="P237" s="2"/>
      <c r="Q237" s="33">
        <f>0+Q227+Q232</f>
        <v>0</v>
      </c>
      <c r="R237" s="9">
        <f>0+R227+R232</f>
        <v>0</v>
      </c>
      <c r="S237" s="65">
        <f>Q237*(1+J237)+R237</f>
        <v>0</v>
      </c>
    </row>
    <row r="238" thickTop="1" thickBot="1" ht="25" customHeight="1">
      <c r="A238" s="10"/>
      <c r="B238" s="66"/>
      <c r="C238" s="66"/>
      <c r="D238" s="66"/>
      <c r="E238" s="66"/>
      <c r="F238" s="66"/>
      <c r="G238" s="67" t="s">
        <v>89</v>
      </c>
      <c r="H238" s="68">
        <f>0+J227+J232</f>
        <v>0</v>
      </c>
      <c r="I238" s="67" t="s">
        <v>90</v>
      </c>
      <c r="J238" s="69">
        <f>0+J237</f>
        <v>0</v>
      </c>
      <c r="K238" s="67" t="s">
        <v>91</v>
      </c>
      <c r="L238" s="70">
        <f>0+L237</f>
        <v>0</v>
      </c>
      <c r="M238" s="13"/>
      <c r="N238" s="2"/>
      <c r="O238" s="2"/>
      <c r="P238" s="2"/>
      <c r="Q238" s="2"/>
    </row>
    <row r="239" ht="40" customHeight="1">
      <c r="A239" s="10"/>
      <c r="B239" s="75" t="s">
        <v>273</v>
      </c>
      <c r="C239" s="1"/>
      <c r="D239" s="1"/>
      <c r="E239" s="1"/>
      <c r="F239" s="1"/>
      <c r="G239" s="1"/>
      <c r="H239" s="40"/>
      <c r="I239" s="1"/>
      <c r="J239" s="40"/>
      <c r="K239" s="1"/>
      <c r="L239" s="1"/>
      <c r="M239" s="13"/>
      <c r="N239" s="2"/>
      <c r="O239" s="2"/>
      <c r="P239" s="2"/>
      <c r="Q239" s="2"/>
    </row>
    <row r="240">
      <c r="A240" s="10"/>
      <c r="B240" s="41">
        <v>39</v>
      </c>
      <c r="C240" s="42" t="s">
        <v>274</v>
      </c>
      <c r="D240" s="42" t="s">
        <v>7</v>
      </c>
      <c r="E240" s="42" t="s">
        <v>275</v>
      </c>
      <c r="F240" s="42" t="s">
        <v>7</v>
      </c>
      <c r="G240" s="43" t="s">
        <v>198</v>
      </c>
      <c r="H240" s="44">
        <v>60</v>
      </c>
      <c r="I240" s="45">
        <v>0</v>
      </c>
      <c r="J240" s="46">
        <f>ROUND(H240*I240,2)</f>
        <v>0</v>
      </c>
      <c r="K240" s="47">
        <v>0.20999999999999999</v>
      </c>
      <c r="L240" s="48">
        <f>ROUND(J240*1.21,2)</f>
        <v>0</v>
      </c>
      <c r="M240" s="13"/>
      <c r="N240" s="2"/>
      <c r="O240" s="2"/>
      <c r="P240" s="2"/>
      <c r="Q240" s="33">
        <f>IF(ISNUMBER(K240),IF(H240&gt;0,IF(I240&gt;0,J240,0),0),0)</f>
        <v>0</v>
      </c>
      <c r="R240" s="9">
        <f>IF(ISNUMBER(K240)=FALSE,J240,0)</f>
        <v>0</v>
      </c>
    </row>
    <row r="241">
      <c r="A241" s="10"/>
      <c r="B241" s="49" t="s">
        <v>56</v>
      </c>
      <c r="C241" s="1"/>
      <c r="D241" s="1"/>
      <c r="E241" s="50" t="s">
        <v>276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58</v>
      </c>
      <c r="C242" s="1"/>
      <c r="D242" s="1"/>
      <c r="E242" s="50" t="s">
        <v>277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>
      <c r="A243" s="10"/>
      <c r="B243" s="49" t="s">
        <v>60</v>
      </c>
      <c r="C243" s="1"/>
      <c r="D243" s="1"/>
      <c r="E243" s="50" t="s">
        <v>278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 thickBot="1">
      <c r="A244" s="10"/>
      <c r="B244" s="51" t="s">
        <v>62</v>
      </c>
      <c r="C244" s="52"/>
      <c r="D244" s="52"/>
      <c r="E244" s="53" t="s">
        <v>63</v>
      </c>
      <c r="F244" s="52"/>
      <c r="G244" s="52"/>
      <c r="H244" s="54"/>
      <c r="I244" s="52"/>
      <c r="J244" s="54"/>
      <c r="K244" s="52"/>
      <c r="L244" s="52"/>
      <c r="M244" s="13"/>
      <c r="N244" s="2"/>
      <c r="O244" s="2"/>
      <c r="P244" s="2"/>
      <c r="Q244" s="2"/>
    </row>
    <row r="245" thickTop="1">
      <c r="A245" s="10"/>
      <c r="B245" s="41">
        <v>40</v>
      </c>
      <c r="C245" s="42" t="s">
        <v>279</v>
      </c>
      <c r="D245" s="42" t="s">
        <v>7</v>
      </c>
      <c r="E245" s="42" t="s">
        <v>280</v>
      </c>
      <c r="F245" s="42" t="s">
        <v>7</v>
      </c>
      <c r="G245" s="43" t="s">
        <v>198</v>
      </c>
      <c r="H245" s="55">
        <v>12</v>
      </c>
      <c r="I245" s="56">
        <v>0</v>
      </c>
      <c r="J245" s="57">
        <f>ROUND(H245*I245,2)</f>
        <v>0</v>
      </c>
      <c r="K245" s="58">
        <v>0.20999999999999999</v>
      </c>
      <c r="L245" s="59">
        <f>ROUND(J245*1.21,2)</f>
        <v>0</v>
      </c>
      <c r="M245" s="13"/>
      <c r="N245" s="2"/>
      <c r="O245" s="2"/>
      <c r="P245" s="2"/>
      <c r="Q245" s="33">
        <f>IF(ISNUMBER(K245),IF(H245&gt;0,IF(I245&gt;0,J245,0),0),0)</f>
        <v>0</v>
      </c>
      <c r="R245" s="9">
        <f>IF(ISNUMBER(K245)=FALSE,J245,0)</f>
        <v>0</v>
      </c>
    </row>
    <row r="246">
      <c r="A246" s="10"/>
      <c r="B246" s="49" t="s">
        <v>56</v>
      </c>
      <c r="C246" s="1"/>
      <c r="D246" s="1"/>
      <c r="E246" s="50" t="s">
        <v>281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58</v>
      </c>
      <c r="C247" s="1"/>
      <c r="D247" s="1"/>
      <c r="E247" s="50" t="s">
        <v>282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>
      <c r="A248" s="10"/>
      <c r="B248" s="49" t="s">
        <v>60</v>
      </c>
      <c r="C248" s="1"/>
      <c r="D248" s="1"/>
      <c r="E248" s="50" t="s">
        <v>283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 thickBot="1">
      <c r="A249" s="10"/>
      <c r="B249" s="51" t="s">
        <v>62</v>
      </c>
      <c r="C249" s="52"/>
      <c r="D249" s="52"/>
      <c r="E249" s="53" t="s">
        <v>63</v>
      </c>
      <c r="F249" s="52"/>
      <c r="G249" s="52"/>
      <c r="H249" s="54"/>
      <c r="I249" s="52"/>
      <c r="J249" s="54"/>
      <c r="K249" s="52"/>
      <c r="L249" s="52"/>
      <c r="M249" s="13"/>
      <c r="N249" s="2"/>
      <c r="O249" s="2"/>
      <c r="P249" s="2"/>
      <c r="Q249" s="2"/>
    </row>
    <row r="250" thickTop="1">
      <c r="A250" s="10"/>
      <c r="B250" s="41">
        <v>41</v>
      </c>
      <c r="C250" s="42" t="s">
        <v>284</v>
      </c>
      <c r="D250" s="42" t="s">
        <v>7</v>
      </c>
      <c r="E250" s="42" t="s">
        <v>285</v>
      </c>
      <c r="F250" s="42" t="s">
        <v>7</v>
      </c>
      <c r="G250" s="43" t="s">
        <v>83</v>
      </c>
      <c r="H250" s="55">
        <v>22</v>
      </c>
      <c r="I250" s="56">
        <v>0</v>
      </c>
      <c r="J250" s="57">
        <f>ROUND(H250*I250,2)</f>
        <v>0</v>
      </c>
      <c r="K250" s="58">
        <v>0.20999999999999999</v>
      </c>
      <c r="L250" s="59">
        <f>ROUND(J250*1.21,2)</f>
        <v>0</v>
      </c>
      <c r="M250" s="13"/>
      <c r="N250" s="2"/>
      <c r="O250" s="2"/>
      <c r="P250" s="2"/>
      <c r="Q250" s="33">
        <f>IF(ISNUMBER(K250),IF(H250&gt;0,IF(I250&gt;0,J250,0),0),0)</f>
        <v>0</v>
      </c>
      <c r="R250" s="9">
        <f>IF(ISNUMBER(K250)=FALSE,J250,0)</f>
        <v>0</v>
      </c>
    </row>
    <row r="251">
      <c r="A251" s="10"/>
      <c r="B251" s="49" t="s">
        <v>56</v>
      </c>
      <c r="C251" s="1"/>
      <c r="D251" s="1"/>
      <c r="E251" s="50" t="s">
        <v>286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>
      <c r="A252" s="10"/>
      <c r="B252" s="49" t="s">
        <v>58</v>
      </c>
      <c r="C252" s="1"/>
      <c r="D252" s="1"/>
      <c r="E252" s="50" t="s">
        <v>287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>
      <c r="A253" s="10"/>
      <c r="B253" s="49" t="s">
        <v>60</v>
      </c>
      <c r="C253" s="1"/>
      <c r="D253" s="1"/>
      <c r="E253" s="50" t="s">
        <v>288</v>
      </c>
      <c r="F253" s="1"/>
      <c r="G253" s="1"/>
      <c r="H253" s="40"/>
      <c r="I253" s="1"/>
      <c r="J253" s="40"/>
      <c r="K253" s="1"/>
      <c r="L253" s="1"/>
      <c r="M253" s="13"/>
      <c r="N253" s="2"/>
      <c r="O253" s="2"/>
      <c r="P253" s="2"/>
      <c r="Q253" s="2"/>
    </row>
    <row r="254" thickBot="1">
      <c r="A254" s="10"/>
      <c r="B254" s="51" t="s">
        <v>62</v>
      </c>
      <c r="C254" s="52"/>
      <c r="D254" s="52"/>
      <c r="E254" s="53" t="s">
        <v>63</v>
      </c>
      <c r="F254" s="52"/>
      <c r="G254" s="52"/>
      <c r="H254" s="54"/>
      <c r="I254" s="52"/>
      <c r="J254" s="54"/>
      <c r="K254" s="52"/>
      <c r="L254" s="52"/>
      <c r="M254" s="13"/>
      <c r="N254" s="2"/>
      <c r="O254" s="2"/>
      <c r="P254" s="2"/>
      <c r="Q254" s="2"/>
    </row>
    <row r="255" thickTop="1">
      <c r="A255" s="10"/>
      <c r="B255" s="41">
        <v>42</v>
      </c>
      <c r="C255" s="42" t="s">
        <v>289</v>
      </c>
      <c r="D255" s="42" t="s">
        <v>7</v>
      </c>
      <c r="E255" s="42" t="s">
        <v>290</v>
      </c>
      <c r="F255" s="42" t="s">
        <v>7</v>
      </c>
      <c r="G255" s="43" t="s">
        <v>83</v>
      </c>
      <c r="H255" s="55">
        <v>2</v>
      </c>
      <c r="I255" s="56">
        <v>0</v>
      </c>
      <c r="J255" s="57">
        <f>ROUND(H255*I255,2)</f>
        <v>0</v>
      </c>
      <c r="K255" s="58">
        <v>0.20999999999999999</v>
      </c>
      <c r="L255" s="59">
        <f>ROUND(J255*1.21,2)</f>
        <v>0</v>
      </c>
      <c r="M255" s="13"/>
      <c r="N255" s="2"/>
      <c r="O255" s="2"/>
      <c r="P255" s="2"/>
      <c r="Q255" s="33">
        <f>IF(ISNUMBER(K255),IF(H255&gt;0,IF(I255&gt;0,J255,0),0),0)</f>
        <v>0</v>
      </c>
      <c r="R255" s="9">
        <f>IF(ISNUMBER(K255)=FALSE,J255,0)</f>
        <v>0</v>
      </c>
    </row>
    <row r="256">
      <c r="A256" s="10"/>
      <c r="B256" s="49" t="s">
        <v>56</v>
      </c>
      <c r="C256" s="1"/>
      <c r="D256" s="1"/>
      <c r="E256" s="50" t="s">
        <v>7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58</v>
      </c>
      <c r="C257" s="1"/>
      <c r="D257" s="1"/>
      <c r="E257" s="50" t="s">
        <v>291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>
      <c r="A258" s="10"/>
      <c r="B258" s="49" t="s">
        <v>60</v>
      </c>
      <c r="C258" s="1"/>
      <c r="D258" s="1"/>
      <c r="E258" s="50" t="s">
        <v>288</v>
      </c>
      <c r="F258" s="1"/>
      <c r="G258" s="1"/>
      <c r="H258" s="40"/>
      <c r="I258" s="1"/>
      <c r="J258" s="40"/>
      <c r="K258" s="1"/>
      <c r="L258" s="1"/>
      <c r="M258" s="13"/>
      <c r="N258" s="2"/>
      <c r="O258" s="2"/>
      <c r="P258" s="2"/>
      <c r="Q258" s="2"/>
    </row>
    <row r="259" thickBot="1">
      <c r="A259" s="10"/>
      <c r="B259" s="51" t="s">
        <v>62</v>
      </c>
      <c r="C259" s="52"/>
      <c r="D259" s="52"/>
      <c r="E259" s="53" t="s">
        <v>63</v>
      </c>
      <c r="F259" s="52"/>
      <c r="G259" s="52"/>
      <c r="H259" s="54"/>
      <c r="I259" s="52"/>
      <c r="J259" s="54"/>
      <c r="K259" s="52"/>
      <c r="L259" s="52"/>
      <c r="M259" s="13"/>
      <c r="N259" s="2"/>
      <c r="O259" s="2"/>
      <c r="P259" s="2"/>
      <c r="Q259" s="2"/>
    </row>
    <row r="260" thickTop="1">
      <c r="A260" s="10"/>
      <c r="B260" s="41">
        <v>43</v>
      </c>
      <c r="C260" s="42" t="s">
        <v>292</v>
      </c>
      <c r="D260" s="42"/>
      <c r="E260" s="42" t="s">
        <v>293</v>
      </c>
      <c r="F260" s="42" t="s">
        <v>7</v>
      </c>
      <c r="G260" s="43" t="s">
        <v>177</v>
      </c>
      <c r="H260" s="55">
        <v>75</v>
      </c>
      <c r="I260" s="56">
        <v>0</v>
      </c>
      <c r="J260" s="57">
        <f>ROUND(H260*I260,2)</f>
        <v>0</v>
      </c>
      <c r="K260" s="58">
        <v>0.20999999999999999</v>
      </c>
      <c r="L260" s="59">
        <f>ROUND(J260*1.21,2)</f>
        <v>0</v>
      </c>
      <c r="M260" s="13"/>
      <c r="N260" s="2"/>
      <c r="O260" s="2"/>
      <c r="P260" s="2"/>
      <c r="Q260" s="33">
        <f>IF(ISNUMBER(K260),IF(H260&gt;0,IF(I260&gt;0,J260,0),0),0)</f>
        <v>0</v>
      </c>
      <c r="R260" s="9">
        <f>IF(ISNUMBER(K260)=FALSE,J260,0)</f>
        <v>0</v>
      </c>
    </row>
    <row r="261">
      <c r="A261" s="10"/>
      <c r="B261" s="49" t="s">
        <v>56</v>
      </c>
      <c r="C261" s="1"/>
      <c r="D261" s="1"/>
      <c r="E261" s="50" t="s">
        <v>294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>
      <c r="A262" s="10"/>
      <c r="B262" s="49" t="s">
        <v>58</v>
      </c>
      <c r="C262" s="1"/>
      <c r="D262" s="1"/>
      <c r="E262" s="50" t="s">
        <v>295</v>
      </c>
      <c r="F262" s="1"/>
      <c r="G262" s="1"/>
      <c r="H262" s="40"/>
      <c r="I262" s="1"/>
      <c r="J262" s="40"/>
      <c r="K262" s="1"/>
      <c r="L262" s="1"/>
      <c r="M262" s="13"/>
      <c r="N262" s="2"/>
      <c r="O262" s="2"/>
      <c r="P262" s="2"/>
      <c r="Q262" s="2"/>
    </row>
    <row r="263">
      <c r="A263" s="10"/>
      <c r="B263" s="49" t="s">
        <v>60</v>
      </c>
      <c r="C263" s="1"/>
      <c r="D263" s="1"/>
      <c r="E263" s="50" t="s">
        <v>296</v>
      </c>
      <c r="F263" s="1"/>
      <c r="G263" s="1"/>
      <c r="H263" s="40"/>
      <c r="I263" s="1"/>
      <c r="J263" s="40"/>
      <c r="K263" s="1"/>
      <c r="L263" s="1"/>
      <c r="M263" s="13"/>
      <c r="N263" s="2"/>
      <c r="O263" s="2"/>
      <c r="P263" s="2"/>
      <c r="Q263" s="2"/>
    </row>
    <row r="264" thickBot="1">
      <c r="A264" s="10"/>
      <c r="B264" s="51" t="s">
        <v>62</v>
      </c>
      <c r="C264" s="52"/>
      <c r="D264" s="52"/>
      <c r="E264" s="53" t="s">
        <v>63</v>
      </c>
      <c r="F264" s="52"/>
      <c r="G264" s="52"/>
      <c r="H264" s="54"/>
      <c r="I264" s="52"/>
      <c r="J264" s="54"/>
      <c r="K264" s="52"/>
      <c r="L264" s="52"/>
      <c r="M264" s="13"/>
      <c r="N264" s="2"/>
      <c r="O264" s="2"/>
      <c r="P264" s="2"/>
      <c r="Q264" s="2"/>
    </row>
    <row r="265" thickTop="1">
      <c r="A265" s="10"/>
      <c r="B265" s="41">
        <v>44</v>
      </c>
      <c r="C265" s="42" t="s">
        <v>297</v>
      </c>
      <c r="D265" s="42" t="s">
        <v>7</v>
      </c>
      <c r="E265" s="42" t="s">
        <v>298</v>
      </c>
      <c r="F265" s="42" t="s">
        <v>7</v>
      </c>
      <c r="G265" s="43" t="s">
        <v>177</v>
      </c>
      <c r="H265" s="55">
        <v>75</v>
      </c>
      <c r="I265" s="56">
        <v>0</v>
      </c>
      <c r="J265" s="57">
        <f>ROUND(H265*I265,2)</f>
        <v>0</v>
      </c>
      <c r="K265" s="58">
        <v>0.20999999999999999</v>
      </c>
      <c r="L265" s="59">
        <f>ROUND(J265*1.21,2)</f>
        <v>0</v>
      </c>
      <c r="M265" s="13"/>
      <c r="N265" s="2"/>
      <c r="O265" s="2"/>
      <c r="P265" s="2"/>
      <c r="Q265" s="33">
        <f>IF(ISNUMBER(K265),IF(H265&gt;0,IF(I265&gt;0,J265,0),0),0)</f>
        <v>0</v>
      </c>
      <c r="R265" s="9">
        <f>IF(ISNUMBER(K265)=FALSE,J265,0)</f>
        <v>0</v>
      </c>
    </row>
    <row r="266">
      <c r="A266" s="10"/>
      <c r="B266" s="49" t="s">
        <v>56</v>
      </c>
      <c r="C266" s="1"/>
      <c r="D266" s="1"/>
      <c r="E266" s="50" t="s">
        <v>299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>
      <c r="A267" s="10"/>
      <c r="B267" s="49" t="s">
        <v>58</v>
      </c>
      <c r="C267" s="1"/>
      <c r="D267" s="1"/>
      <c r="E267" s="50" t="s">
        <v>295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>
      <c r="A268" s="10"/>
      <c r="B268" s="49" t="s">
        <v>60</v>
      </c>
      <c r="C268" s="1"/>
      <c r="D268" s="1"/>
      <c r="E268" s="50" t="s">
        <v>296</v>
      </c>
      <c r="F268" s="1"/>
      <c r="G268" s="1"/>
      <c r="H268" s="40"/>
      <c r="I268" s="1"/>
      <c r="J268" s="40"/>
      <c r="K268" s="1"/>
      <c r="L268" s="1"/>
      <c r="M268" s="13"/>
      <c r="N268" s="2"/>
      <c r="O268" s="2"/>
      <c r="P268" s="2"/>
      <c r="Q268" s="2"/>
    </row>
    <row r="269" thickBot="1">
      <c r="A269" s="10"/>
      <c r="B269" s="51" t="s">
        <v>62</v>
      </c>
      <c r="C269" s="52"/>
      <c r="D269" s="52"/>
      <c r="E269" s="53" t="s">
        <v>63</v>
      </c>
      <c r="F269" s="52"/>
      <c r="G269" s="52"/>
      <c r="H269" s="54"/>
      <c r="I269" s="52"/>
      <c r="J269" s="54"/>
      <c r="K269" s="52"/>
      <c r="L269" s="52"/>
      <c r="M269" s="13"/>
      <c r="N269" s="2"/>
      <c r="O269" s="2"/>
      <c r="P269" s="2"/>
      <c r="Q269" s="2"/>
    </row>
    <row r="270" thickTop="1">
      <c r="A270" s="10"/>
      <c r="B270" s="41">
        <v>45</v>
      </c>
      <c r="C270" s="42" t="s">
        <v>300</v>
      </c>
      <c r="D270" s="42" t="s">
        <v>7</v>
      </c>
      <c r="E270" s="42" t="s">
        <v>301</v>
      </c>
      <c r="F270" s="42" t="s">
        <v>7</v>
      </c>
      <c r="G270" s="43" t="s">
        <v>198</v>
      </c>
      <c r="H270" s="55">
        <v>9</v>
      </c>
      <c r="I270" s="56">
        <v>0</v>
      </c>
      <c r="J270" s="57">
        <f>ROUND(H270*I270,2)</f>
        <v>0</v>
      </c>
      <c r="K270" s="58">
        <v>0.20999999999999999</v>
      </c>
      <c r="L270" s="59">
        <f>ROUND(J270*1.21,2)</f>
        <v>0</v>
      </c>
      <c r="M270" s="13"/>
      <c r="N270" s="2"/>
      <c r="O270" s="2"/>
      <c r="P270" s="2"/>
      <c r="Q270" s="33">
        <f>IF(ISNUMBER(K270),IF(H270&gt;0,IF(I270&gt;0,J270,0),0),0)</f>
        <v>0</v>
      </c>
      <c r="R270" s="9">
        <f>IF(ISNUMBER(K270)=FALSE,J270,0)</f>
        <v>0</v>
      </c>
    </row>
    <row r="271">
      <c r="A271" s="10"/>
      <c r="B271" s="49" t="s">
        <v>56</v>
      </c>
      <c r="C271" s="1"/>
      <c r="D271" s="1"/>
      <c r="E271" s="50" t="s">
        <v>302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>
      <c r="A272" s="10"/>
      <c r="B272" s="49" t="s">
        <v>58</v>
      </c>
      <c r="C272" s="1"/>
      <c r="D272" s="1"/>
      <c r="E272" s="50" t="s">
        <v>271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>
      <c r="A273" s="10"/>
      <c r="B273" s="49" t="s">
        <v>60</v>
      </c>
      <c r="C273" s="1"/>
      <c r="D273" s="1"/>
      <c r="E273" s="50" t="s">
        <v>303</v>
      </c>
      <c r="F273" s="1"/>
      <c r="G273" s="1"/>
      <c r="H273" s="40"/>
      <c r="I273" s="1"/>
      <c r="J273" s="40"/>
      <c r="K273" s="1"/>
      <c r="L273" s="1"/>
      <c r="M273" s="13"/>
      <c r="N273" s="2"/>
      <c r="O273" s="2"/>
      <c r="P273" s="2"/>
      <c r="Q273" s="2"/>
    </row>
    <row r="274" thickBot="1">
      <c r="A274" s="10"/>
      <c r="B274" s="51" t="s">
        <v>62</v>
      </c>
      <c r="C274" s="52"/>
      <c r="D274" s="52"/>
      <c r="E274" s="53" t="s">
        <v>63</v>
      </c>
      <c r="F274" s="52"/>
      <c r="G274" s="52"/>
      <c r="H274" s="54"/>
      <c r="I274" s="52"/>
      <c r="J274" s="54"/>
      <c r="K274" s="52"/>
      <c r="L274" s="52"/>
      <c r="M274" s="13"/>
      <c r="N274" s="2"/>
      <c r="O274" s="2"/>
      <c r="P274" s="2"/>
      <c r="Q274" s="2"/>
    </row>
    <row r="275" thickTop="1">
      <c r="A275" s="10"/>
      <c r="B275" s="41">
        <v>46</v>
      </c>
      <c r="C275" s="42" t="s">
        <v>304</v>
      </c>
      <c r="D275" s="42" t="s">
        <v>7</v>
      </c>
      <c r="E275" s="42" t="s">
        <v>305</v>
      </c>
      <c r="F275" s="42" t="s">
        <v>7</v>
      </c>
      <c r="G275" s="43" t="s">
        <v>198</v>
      </c>
      <c r="H275" s="55">
        <v>24</v>
      </c>
      <c r="I275" s="56">
        <v>0</v>
      </c>
      <c r="J275" s="57">
        <f>ROUND(H275*I275,2)</f>
        <v>0</v>
      </c>
      <c r="K275" s="58">
        <v>0.20999999999999999</v>
      </c>
      <c r="L275" s="59">
        <f>ROUND(J275*1.21,2)</f>
        <v>0</v>
      </c>
      <c r="M275" s="13"/>
      <c r="N275" s="2"/>
      <c r="O275" s="2"/>
      <c r="P275" s="2"/>
      <c r="Q275" s="33">
        <f>IF(ISNUMBER(K275),IF(H275&gt;0,IF(I275&gt;0,J275,0),0),0)</f>
        <v>0</v>
      </c>
      <c r="R275" s="9">
        <f>IF(ISNUMBER(K275)=FALSE,J275,0)</f>
        <v>0</v>
      </c>
    </row>
    <row r="276">
      <c r="A276" s="10"/>
      <c r="B276" s="49" t="s">
        <v>56</v>
      </c>
      <c r="C276" s="1"/>
      <c r="D276" s="1"/>
      <c r="E276" s="50" t="s">
        <v>306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>
      <c r="A277" s="10"/>
      <c r="B277" s="49" t="s">
        <v>58</v>
      </c>
      <c r="C277" s="1"/>
      <c r="D277" s="1"/>
      <c r="E277" s="50" t="s">
        <v>307</v>
      </c>
      <c r="F277" s="1"/>
      <c r="G277" s="1"/>
      <c r="H277" s="40"/>
      <c r="I277" s="1"/>
      <c r="J277" s="40"/>
      <c r="K277" s="1"/>
      <c r="L277" s="1"/>
      <c r="M277" s="13"/>
      <c r="N277" s="2"/>
      <c r="O277" s="2"/>
      <c r="P277" s="2"/>
      <c r="Q277" s="2"/>
    </row>
    <row r="278">
      <c r="A278" s="10"/>
      <c r="B278" s="49" t="s">
        <v>60</v>
      </c>
      <c r="C278" s="1"/>
      <c r="D278" s="1"/>
      <c r="E278" s="50" t="s">
        <v>308</v>
      </c>
      <c r="F278" s="1"/>
      <c r="G278" s="1"/>
      <c r="H278" s="40"/>
      <c r="I278" s="1"/>
      <c r="J278" s="40"/>
      <c r="K278" s="1"/>
      <c r="L278" s="1"/>
      <c r="M278" s="13"/>
      <c r="N278" s="2"/>
      <c r="O278" s="2"/>
      <c r="P278" s="2"/>
      <c r="Q278" s="2"/>
    </row>
    <row r="279" thickBot="1">
      <c r="A279" s="10"/>
      <c r="B279" s="51" t="s">
        <v>62</v>
      </c>
      <c r="C279" s="52"/>
      <c r="D279" s="52"/>
      <c r="E279" s="53" t="s">
        <v>63</v>
      </c>
      <c r="F279" s="52"/>
      <c r="G279" s="52"/>
      <c r="H279" s="54"/>
      <c r="I279" s="52"/>
      <c r="J279" s="54"/>
      <c r="K279" s="52"/>
      <c r="L279" s="52"/>
      <c r="M279" s="13"/>
      <c r="N279" s="2"/>
      <c r="O279" s="2"/>
      <c r="P279" s="2"/>
      <c r="Q279" s="2"/>
    </row>
    <row r="280" thickTop="1">
      <c r="A280" s="10"/>
      <c r="B280" s="41">
        <v>47</v>
      </c>
      <c r="C280" s="42" t="s">
        <v>309</v>
      </c>
      <c r="D280" s="42" t="s">
        <v>7</v>
      </c>
      <c r="E280" s="42" t="s">
        <v>310</v>
      </c>
      <c r="F280" s="42" t="s">
        <v>7</v>
      </c>
      <c r="G280" s="43" t="s">
        <v>198</v>
      </c>
      <c r="H280" s="55">
        <v>48.200000000000003</v>
      </c>
      <c r="I280" s="56">
        <v>0</v>
      </c>
      <c r="J280" s="57">
        <f>ROUND(H280*I280,2)</f>
        <v>0</v>
      </c>
      <c r="K280" s="58">
        <v>0.20999999999999999</v>
      </c>
      <c r="L280" s="59">
        <f>ROUND(J280*1.21,2)</f>
        <v>0</v>
      </c>
      <c r="M280" s="13"/>
      <c r="N280" s="2"/>
      <c r="O280" s="2"/>
      <c r="P280" s="2"/>
      <c r="Q280" s="33">
        <f>IF(ISNUMBER(K280),IF(H280&gt;0,IF(I280&gt;0,J280,0),0),0)</f>
        <v>0</v>
      </c>
      <c r="R280" s="9">
        <f>IF(ISNUMBER(K280)=FALSE,J280,0)</f>
        <v>0</v>
      </c>
    </row>
    <row r="281">
      <c r="A281" s="10"/>
      <c r="B281" s="49" t="s">
        <v>56</v>
      </c>
      <c r="C281" s="1"/>
      <c r="D281" s="1"/>
      <c r="E281" s="50" t="s">
        <v>311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>
      <c r="A282" s="10"/>
      <c r="B282" s="49" t="s">
        <v>58</v>
      </c>
      <c r="C282" s="1"/>
      <c r="D282" s="1"/>
      <c r="E282" s="50" t="s">
        <v>258</v>
      </c>
      <c r="F282" s="1"/>
      <c r="G282" s="1"/>
      <c r="H282" s="40"/>
      <c r="I282" s="1"/>
      <c r="J282" s="40"/>
      <c r="K282" s="1"/>
      <c r="L282" s="1"/>
      <c r="M282" s="13"/>
      <c r="N282" s="2"/>
      <c r="O282" s="2"/>
      <c r="P282" s="2"/>
      <c r="Q282" s="2"/>
    </row>
    <row r="283">
      <c r="A283" s="10"/>
      <c r="B283" s="49" t="s">
        <v>60</v>
      </c>
      <c r="C283" s="1"/>
      <c r="D283" s="1"/>
      <c r="E283" s="50" t="s">
        <v>312</v>
      </c>
      <c r="F283" s="1"/>
      <c r="G283" s="1"/>
      <c r="H283" s="40"/>
      <c r="I283" s="1"/>
      <c r="J283" s="40"/>
      <c r="K283" s="1"/>
      <c r="L283" s="1"/>
      <c r="M283" s="13"/>
      <c r="N283" s="2"/>
      <c r="O283" s="2"/>
      <c r="P283" s="2"/>
      <c r="Q283" s="2"/>
    </row>
    <row r="284" thickBot="1">
      <c r="A284" s="10"/>
      <c r="B284" s="51" t="s">
        <v>62</v>
      </c>
      <c r="C284" s="52"/>
      <c r="D284" s="52"/>
      <c r="E284" s="53" t="s">
        <v>63</v>
      </c>
      <c r="F284" s="52"/>
      <c r="G284" s="52"/>
      <c r="H284" s="54"/>
      <c r="I284" s="52"/>
      <c r="J284" s="54"/>
      <c r="K284" s="52"/>
      <c r="L284" s="52"/>
      <c r="M284" s="13"/>
      <c r="N284" s="2"/>
      <c r="O284" s="2"/>
      <c r="P284" s="2"/>
      <c r="Q284" s="2"/>
    </row>
    <row r="285" thickTop="1">
      <c r="A285" s="10"/>
      <c r="B285" s="41">
        <v>48</v>
      </c>
      <c r="C285" s="42" t="s">
        <v>313</v>
      </c>
      <c r="D285" s="42" t="s">
        <v>7</v>
      </c>
      <c r="E285" s="42" t="s">
        <v>314</v>
      </c>
      <c r="F285" s="42" t="s">
        <v>7</v>
      </c>
      <c r="G285" s="43" t="s">
        <v>198</v>
      </c>
      <c r="H285" s="55">
        <v>39</v>
      </c>
      <c r="I285" s="56">
        <v>0</v>
      </c>
      <c r="J285" s="57">
        <f>ROUND(H285*I285,2)</f>
        <v>0</v>
      </c>
      <c r="K285" s="58">
        <v>0.20999999999999999</v>
      </c>
      <c r="L285" s="59">
        <f>ROUND(J285*1.21,2)</f>
        <v>0</v>
      </c>
      <c r="M285" s="13"/>
      <c r="N285" s="2"/>
      <c r="O285" s="2"/>
      <c r="P285" s="2"/>
      <c r="Q285" s="33">
        <f>IF(ISNUMBER(K285),IF(H285&gt;0,IF(I285&gt;0,J285,0),0),0)</f>
        <v>0</v>
      </c>
      <c r="R285" s="9">
        <f>IF(ISNUMBER(K285)=FALSE,J285,0)</f>
        <v>0</v>
      </c>
    </row>
    <row r="286">
      <c r="A286" s="10"/>
      <c r="B286" s="49" t="s">
        <v>56</v>
      </c>
      <c r="C286" s="1"/>
      <c r="D286" s="1"/>
      <c r="E286" s="50" t="s">
        <v>315</v>
      </c>
      <c r="F286" s="1"/>
      <c r="G286" s="1"/>
      <c r="H286" s="40"/>
      <c r="I286" s="1"/>
      <c r="J286" s="40"/>
      <c r="K286" s="1"/>
      <c r="L286" s="1"/>
      <c r="M286" s="13"/>
      <c r="N286" s="2"/>
      <c r="O286" s="2"/>
      <c r="P286" s="2"/>
      <c r="Q286" s="2"/>
    </row>
    <row r="287">
      <c r="A287" s="10"/>
      <c r="B287" s="49" t="s">
        <v>58</v>
      </c>
      <c r="C287" s="1"/>
      <c r="D287" s="1"/>
      <c r="E287" s="50" t="s">
        <v>316</v>
      </c>
      <c r="F287" s="1"/>
      <c r="G287" s="1"/>
      <c r="H287" s="40"/>
      <c r="I287" s="1"/>
      <c r="J287" s="40"/>
      <c r="K287" s="1"/>
      <c r="L287" s="1"/>
      <c r="M287" s="13"/>
      <c r="N287" s="2"/>
      <c r="O287" s="2"/>
      <c r="P287" s="2"/>
      <c r="Q287" s="2"/>
    </row>
    <row r="288">
      <c r="A288" s="10"/>
      <c r="B288" s="49" t="s">
        <v>60</v>
      </c>
      <c r="C288" s="1"/>
      <c r="D288" s="1"/>
      <c r="E288" s="50" t="s">
        <v>312</v>
      </c>
      <c r="F288" s="1"/>
      <c r="G288" s="1"/>
      <c r="H288" s="40"/>
      <c r="I288" s="1"/>
      <c r="J288" s="40"/>
      <c r="K288" s="1"/>
      <c r="L288" s="1"/>
      <c r="M288" s="13"/>
      <c r="N288" s="2"/>
      <c r="O288" s="2"/>
      <c r="P288" s="2"/>
      <c r="Q288" s="2"/>
    </row>
    <row r="289" thickBot="1">
      <c r="A289" s="10"/>
      <c r="B289" s="51" t="s">
        <v>62</v>
      </c>
      <c r="C289" s="52"/>
      <c r="D289" s="52"/>
      <c r="E289" s="53" t="s">
        <v>63</v>
      </c>
      <c r="F289" s="52"/>
      <c r="G289" s="52"/>
      <c r="H289" s="54"/>
      <c r="I289" s="52"/>
      <c r="J289" s="54"/>
      <c r="K289" s="52"/>
      <c r="L289" s="52"/>
      <c r="M289" s="13"/>
      <c r="N289" s="2"/>
      <c r="O289" s="2"/>
      <c r="P289" s="2"/>
      <c r="Q289" s="2"/>
    </row>
    <row r="290" thickTop="1">
      <c r="A290" s="10"/>
      <c r="B290" s="41">
        <v>49</v>
      </c>
      <c r="C290" s="42" t="s">
        <v>317</v>
      </c>
      <c r="D290" s="42" t="s">
        <v>7</v>
      </c>
      <c r="E290" s="42" t="s">
        <v>318</v>
      </c>
      <c r="F290" s="42" t="s">
        <v>7</v>
      </c>
      <c r="G290" s="43" t="s">
        <v>198</v>
      </c>
      <c r="H290" s="55">
        <v>130</v>
      </c>
      <c r="I290" s="56">
        <v>0</v>
      </c>
      <c r="J290" s="57">
        <f>ROUND(H290*I290,2)</f>
        <v>0</v>
      </c>
      <c r="K290" s="58">
        <v>0.20999999999999999</v>
      </c>
      <c r="L290" s="59">
        <f>ROUND(J290*1.21,2)</f>
        <v>0</v>
      </c>
      <c r="M290" s="13"/>
      <c r="N290" s="2"/>
      <c r="O290" s="2"/>
      <c r="P290" s="2"/>
      <c r="Q290" s="33">
        <f>IF(ISNUMBER(K290),IF(H290&gt;0,IF(I290&gt;0,J290,0),0),0)</f>
        <v>0</v>
      </c>
      <c r="R290" s="9">
        <f>IF(ISNUMBER(K290)=FALSE,J290,0)</f>
        <v>0</v>
      </c>
    </row>
    <row r="291">
      <c r="A291" s="10"/>
      <c r="B291" s="49" t="s">
        <v>56</v>
      </c>
      <c r="C291" s="1"/>
      <c r="D291" s="1"/>
      <c r="E291" s="50" t="s">
        <v>319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>
      <c r="A292" s="10"/>
      <c r="B292" s="49" t="s">
        <v>58</v>
      </c>
      <c r="C292" s="1"/>
      <c r="D292" s="1"/>
      <c r="E292" s="50" t="s">
        <v>200</v>
      </c>
      <c r="F292" s="1"/>
      <c r="G292" s="1"/>
      <c r="H292" s="40"/>
      <c r="I292" s="1"/>
      <c r="J292" s="40"/>
      <c r="K292" s="1"/>
      <c r="L292" s="1"/>
      <c r="M292" s="13"/>
      <c r="N292" s="2"/>
      <c r="O292" s="2"/>
      <c r="P292" s="2"/>
      <c r="Q292" s="2"/>
    </row>
    <row r="293">
      <c r="A293" s="10"/>
      <c r="B293" s="49" t="s">
        <v>60</v>
      </c>
      <c r="C293" s="1"/>
      <c r="D293" s="1"/>
      <c r="E293" s="50" t="s">
        <v>320</v>
      </c>
      <c r="F293" s="1"/>
      <c r="G293" s="1"/>
      <c r="H293" s="40"/>
      <c r="I293" s="1"/>
      <c r="J293" s="40"/>
      <c r="K293" s="1"/>
      <c r="L293" s="1"/>
      <c r="M293" s="13"/>
      <c r="N293" s="2"/>
      <c r="O293" s="2"/>
      <c r="P293" s="2"/>
      <c r="Q293" s="2"/>
    </row>
    <row r="294" thickBot="1">
      <c r="A294" s="10"/>
      <c r="B294" s="51" t="s">
        <v>62</v>
      </c>
      <c r="C294" s="52"/>
      <c r="D294" s="52"/>
      <c r="E294" s="53" t="s">
        <v>63</v>
      </c>
      <c r="F294" s="52"/>
      <c r="G294" s="52"/>
      <c r="H294" s="54"/>
      <c r="I294" s="52"/>
      <c r="J294" s="54"/>
      <c r="K294" s="52"/>
      <c r="L294" s="52"/>
      <c r="M294" s="13"/>
      <c r="N294" s="2"/>
      <c r="O294" s="2"/>
      <c r="P294" s="2"/>
      <c r="Q294" s="2"/>
    </row>
    <row r="295" thickTop="1">
      <c r="A295" s="10"/>
      <c r="B295" s="41">
        <v>50</v>
      </c>
      <c r="C295" s="42" t="s">
        <v>321</v>
      </c>
      <c r="D295" s="42" t="s">
        <v>7</v>
      </c>
      <c r="E295" s="42" t="s">
        <v>322</v>
      </c>
      <c r="F295" s="42" t="s">
        <v>7</v>
      </c>
      <c r="G295" s="43" t="s">
        <v>177</v>
      </c>
      <c r="H295" s="55">
        <v>21</v>
      </c>
      <c r="I295" s="56">
        <v>0</v>
      </c>
      <c r="J295" s="57">
        <f>ROUND(H295*I295,2)</f>
        <v>0</v>
      </c>
      <c r="K295" s="58">
        <v>0.20999999999999999</v>
      </c>
      <c r="L295" s="59">
        <f>ROUND(J295*1.21,2)</f>
        <v>0</v>
      </c>
      <c r="M295" s="13"/>
      <c r="N295" s="2"/>
      <c r="O295" s="2"/>
      <c r="P295" s="2"/>
      <c r="Q295" s="33">
        <f>IF(ISNUMBER(K295),IF(H295&gt;0,IF(I295&gt;0,J295,0),0),0)</f>
        <v>0</v>
      </c>
      <c r="R295" s="9">
        <f>IF(ISNUMBER(K295)=FALSE,J295,0)</f>
        <v>0</v>
      </c>
    </row>
    <row r="296">
      <c r="A296" s="10"/>
      <c r="B296" s="49" t="s">
        <v>56</v>
      </c>
      <c r="C296" s="1"/>
      <c r="D296" s="1"/>
      <c r="E296" s="50" t="s">
        <v>323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>
      <c r="A297" s="10"/>
      <c r="B297" s="49" t="s">
        <v>58</v>
      </c>
      <c r="C297" s="1"/>
      <c r="D297" s="1"/>
      <c r="E297" s="50" t="s">
        <v>324</v>
      </c>
      <c r="F297" s="1"/>
      <c r="G297" s="1"/>
      <c r="H297" s="40"/>
      <c r="I297" s="1"/>
      <c r="J297" s="40"/>
      <c r="K297" s="1"/>
      <c r="L297" s="1"/>
      <c r="M297" s="13"/>
      <c r="N297" s="2"/>
      <c r="O297" s="2"/>
      <c r="P297" s="2"/>
      <c r="Q297" s="2"/>
    </row>
    <row r="298">
      <c r="A298" s="10"/>
      <c r="B298" s="49" t="s">
        <v>60</v>
      </c>
      <c r="C298" s="1"/>
      <c r="D298" s="1"/>
      <c r="E298" s="50" t="s">
        <v>325</v>
      </c>
      <c r="F298" s="1"/>
      <c r="G298" s="1"/>
      <c r="H298" s="40"/>
      <c r="I298" s="1"/>
      <c r="J298" s="40"/>
      <c r="K298" s="1"/>
      <c r="L298" s="1"/>
      <c r="M298" s="13"/>
      <c r="N298" s="2"/>
      <c r="O298" s="2"/>
      <c r="P298" s="2"/>
      <c r="Q298" s="2"/>
    </row>
    <row r="299" thickBot="1">
      <c r="A299" s="10"/>
      <c r="B299" s="51" t="s">
        <v>62</v>
      </c>
      <c r="C299" s="52"/>
      <c r="D299" s="52"/>
      <c r="E299" s="53" t="s">
        <v>63</v>
      </c>
      <c r="F299" s="52"/>
      <c r="G299" s="52"/>
      <c r="H299" s="54"/>
      <c r="I299" s="52"/>
      <c r="J299" s="54"/>
      <c r="K299" s="52"/>
      <c r="L299" s="52"/>
      <c r="M299" s="13"/>
      <c r="N299" s="2"/>
      <c r="O299" s="2"/>
      <c r="P299" s="2"/>
      <c r="Q299" s="2"/>
    </row>
    <row r="300" thickTop="1" thickBot="1" ht="25" customHeight="1">
      <c r="A300" s="10"/>
      <c r="B300" s="1"/>
      <c r="C300" s="60">
        <v>9</v>
      </c>
      <c r="D300" s="1"/>
      <c r="E300" s="60" t="s">
        <v>98</v>
      </c>
      <c r="F300" s="1"/>
      <c r="G300" s="61" t="s">
        <v>86</v>
      </c>
      <c r="H300" s="62">
        <f>J240+J245+J250+J255+J260+J265+J270+J275+J280+J285+J290+J295</f>
        <v>0</v>
      </c>
      <c r="I300" s="61" t="s">
        <v>87</v>
      </c>
      <c r="J300" s="63">
        <f>(L300-H300)</f>
        <v>0</v>
      </c>
      <c r="K300" s="61" t="s">
        <v>88</v>
      </c>
      <c r="L300" s="64">
        <f>ROUND((J240+J245+J250+J255+J260+J265+J270+J275+J280+J285+J290+J295)*1.21,2)</f>
        <v>0</v>
      </c>
      <c r="M300" s="13"/>
      <c r="N300" s="2"/>
      <c r="O300" s="2"/>
      <c r="P300" s="2"/>
      <c r="Q300" s="33">
        <f>0+Q240+Q245+Q250+Q255+Q260+Q265+Q270+Q275+Q280+Q285+Q290+Q295</f>
        <v>0</v>
      </c>
      <c r="R300" s="9">
        <f>0+R240+R245+R250+R255+R260+R265+R270+R275+R280+R285+R290+R295</f>
        <v>0</v>
      </c>
      <c r="S300" s="65">
        <f>Q300*(1+J300)+R300</f>
        <v>0</v>
      </c>
    </row>
    <row r="301" thickTop="1" thickBot="1" ht="25" customHeight="1">
      <c r="A301" s="10"/>
      <c r="B301" s="66"/>
      <c r="C301" s="66"/>
      <c r="D301" s="66"/>
      <c r="E301" s="66"/>
      <c r="F301" s="66"/>
      <c r="G301" s="67" t="s">
        <v>89</v>
      </c>
      <c r="H301" s="68">
        <f>0+J240+J245+J250+J255+J260+J265+J270+J275+J280+J285+J290+J295</f>
        <v>0</v>
      </c>
      <c r="I301" s="67" t="s">
        <v>90</v>
      </c>
      <c r="J301" s="69">
        <f>0+J300</f>
        <v>0</v>
      </c>
      <c r="K301" s="67" t="s">
        <v>91</v>
      </c>
      <c r="L301" s="70">
        <f>0+L300</f>
        <v>0</v>
      </c>
      <c r="M301" s="13"/>
      <c r="N301" s="2"/>
      <c r="O301" s="2"/>
      <c r="P301" s="2"/>
      <c r="Q301" s="2"/>
    </row>
    <row r="302">
      <c r="A302" s="14"/>
      <c r="B302" s="4"/>
      <c r="C302" s="4"/>
      <c r="D302" s="4"/>
      <c r="E302" s="4"/>
      <c r="F302" s="4"/>
      <c r="G302" s="4"/>
      <c r="H302" s="71"/>
      <c r="I302" s="4"/>
      <c r="J302" s="71"/>
      <c r="K302" s="4"/>
      <c r="L302" s="4"/>
      <c r="M302" s="15"/>
      <c r="N302" s="2"/>
      <c r="O302" s="2"/>
      <c r="P302" s="2"/>
      <c r="Q302" s="2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"/>
      <c r="O303" s="2"/>
      <c r="P303" s="2"/>
      <c r="Q303" s="2"/>
    </row>
  </sheetData>
  <mergeCells count="2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54:L5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56:D256"/>
    <mergeCell ref="B257:D257"/>
    <mergeCell ref="B258:D258"/>
    <mergeCell ref="B259:D259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96:D296"/>
    <mergeCell ref="B297:D297"/>
    <mergeCell ref="B298:D298"/>
    <mergeCell ref="B299:D299"/>
    <mergeCell ref="B131:D131"/>
    <mergeCell ref="B132:D132"/>
    <mergeCell ref="B133:D133"/>
    <mergeCell ref="B134:D134"/>
    <mergeCell ref="B137:L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60:L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8:L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226:L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39:L23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0+(H38+H71+H79)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0+H39+H72+H80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326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ROUND(0+((H38+H71+H79)*1.21),2)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AVERAGE(J38,J71,J79)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0+J28+J33</f>
        <v>0</v>
      </c>
      <c r="L20" s="38">
        <f>0+L38</f>
        <v>0</v>
      </c>
      <c r="M20" s="13"/>
      <c r="N20" s="2"/>
      <c r="O20" s="2"/>
      <c r="P20" s="2"/>
      <c r="Q20" s="2"/>
      <c r="S20" s="9">
        <f>S38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0+J41+J46+J51+J56+J61+J66</f>
        <v>0</v>
      </c>
      <c r="L21" s="38">
        <f>0+L71</f>
        <v>0</v>
      </c>
      <c r="M21" s="13"/>
      <c r="N21" s="2"/>
      <c r="O21" s="2"/>
      <c r="P21" s="2"/>
      <c r="Q21" s="2"/>
      <c r="S21" s="9">
        <f>S71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0+J74</f>
        <v>0</v>
      </c>
      <c r="L22" s="38">
        <f>0+L79</f>
        <v>0</v>
      </c>
      <c r="M22" s="13"/>
      <c r="N22" s="2"/>
      <c r="O22" s="2"/>
      <c r="P22" s="2"/>
      <c r="Q22" s="2"/>
      <c r="S22" s="9">
        <f>S79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44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4"/>
      <c r="N25" s="2"/>
      <c r="O25" s="2"/>
      <c r="P25" s="2"/>
      <c r="Q25" s="2"/>
    </row>
    <row r="26" ht="18" customHeight="1">
      <c r="A26" s="10"/>
      <c r="B26" s="34" t="s">
        <v>45</v>
      </c>
      <c r="C26" s="34" t="s">
        <v>41</v>
      </c>
      <c r="D26" s="34" t="s">
        <v>46</v>
      </c>
      <c r="E26" s="34" t="s">
        <v>42</v>
      </c>
      <c r="F26" s="34" t="s">
        <v>47</v>
      </c>
      <c r="G26" s="35" t="s">
        <v>48</v>
      </c>
      <c r="H26" s="23" t="s">
        <v>49</v>
      </c>
      <c r="I26" s="23" t="s">
        <v>50</v>
      </c>
      <c r="J26" s="23" t="s">
        <v>17</v>
      </c>
      <c r="K26" s="35" t="s">
        <v>51</v>
      </c>
      <c r="L26" s="23" t="s">
        <v>18</v>
      </c>
      <c r="M26" s="72"/>
      <c r="N26" s="2"/>
      <c r="O26" s="2"/>
      <c r="P26" s="2"/>
      <c r="Q26" s="2"/>
    </row>
    <row r="27" ht="40" customHeight="1">
      <c r="A27" s="10"/>
      <c r="B27" s="39" t="s">
        <v>52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1">
        <v>1</v>
      </c>
      <c r="C28" s="42" t="s">
        <v>99</v>
      </c>
      <c r="D28" s="42" t="s">
        <v>7</v>
      </c>
      <c r="E28" s="42" t="s">
        <v>100</v>
      </c>
      <c r="F28" s="42" t="s">
        <v>7</v>
      </c>
      <c r="G28" s="43" t="s">
        <v>101</v>
      </c>
      <c r="H28" s="44">
        <v>36.935000000000002</v>
      </c>
      <c r="I28" s="45">
        <v>0</v>
      </c>
      <c r="J28" s="46">
        <f>ROUND(H28*I28,2)</f>
        <v>0</v>
      </c>
      <c r="K28" s="47">
        <v>0.20999999999999999</v>
      </c>
      <c r="L28" s="48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>
      <c r="A29" s="10"/>
      <c r="B29" s="49" t="s">
        <v>56</v>
      </c>
      <c r="C29" s="1"/>
      <c r="D29" s="1"/>
      <c r="E29" s="50" t="s">
        <v>327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58</v>
      </c>
      <c r="C30" s="1"/>
      <c r="D30" s="1"/>
      <c r="E30" s="50" t="s">
        <v>328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>
      <c r="A31" s="10"/>
      <c r="B31" s="49" t="s">
        <v>60</v>
      </c>
      <c r="C31" s="1"/>
      <c r="D31" s="1"/>
      <c r="E31" s="50" t="s">
        <v>104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 thickBot="1">
      <c r="A32" s="10"/>
      <c r="B32" s="51" t="s">
        <v>62</v>
      </c>
      <c r="C32" s="52"/>
      <c r="D32" s="52"/>
      <c r="E32" s="53" t="s">
        <v>63</v>
      </c>
      <c r="F32" s="52"/>
      <c r="G32" s="52"/>
      <c r="H32" s="54"/>
      <c r="I32" s="52"/>
      <c r="J32" s="54"/>
      <c r="K32" s="52"/>
      <c r="L32" s="52"/>
      <c r="M32" s="13"/>
      <c r="N32" s="2"/>
      <c r="O32" s="2"/>
      <c r="P32" s="2"/>
      <c r="Q32" s="2"/>
    </row>
    <row r="33" thickTop="1">
      <c r="A33" s="10"/>
      <c r="B33" s="41">
        <v>2</v>
      </c>
      <c r="C33" s="42" t="s">
        <v>107</v>
      </c>
      <c r="D33" s="42" t="s">
        <v>7</v>
      </c>
      <c r="E33" s="42" t="s">
        <v>108</v>
      </c>
      <c r="F33" s="42" t="s">
        <v>7</v>
      </c>
      <c r="G33" s="43" t="s">
        <v>101</v>
      </c>
      <c r="H33" s="55">
        <v>55.404000000000003</v>
      </c>
      <c r="I33" s="56">
        <v>0</v>
      </c>
      <c r="J33" s="57">
        <f>ROUND(H33*I33,2)</f>
        <v>0</v>
      </c>
      <c r="K33" s="58">
        <v>0.20999999999999999</v>
      </c>
      <c r="L33" s="59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56</v>
      </c>
      <c r="C34" s="1"/>
      <c r="D34" s="1"/>
      <c r="E34" s="50" t="s">
        <v>329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58</v>
      </c>
      <c r="C35" s="1"/>
      <c r="D35" s="1"/>
      <c r="E35" s="50" t="s">
        <v>330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60</v>
      </c>
      <c r="C36" s="1"/>
      <c r="D36" s="1"/>
      <c r="E36" s="50" t="s">
        <v>104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62</v>
      </c>
      <c r="C37" s="52"/>
      <c r="D37" s="52"/>
      <c r="E37" s="53" t="s">
        <v>63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 thickBot="1" ht="25" customHeight="1">
      <c r="A38" s="10"/>
      <c r="B38" s="1"/>
      <c r="C38" s="60">
        <v>0</v>
      </c>
      <c r="D38" s="1"/>
      <c r="E38" s="60" t="s">
        <v>43</v>
      </c>
      <c r="F38" s="1"/>
      <c r="G38" s="61" t="s">
        <v>86</v>
      </c>
      <c r="H38" s="62">
        <f>J28+J33</f>
        <v>0</v>
      </c>
      <c r="I38" s="61" t="s">
        <v>87</v>
      </c>
      <c r="J38" s="63">
        <f>(L38-H38)</f>
        <v>0</v>
      </c>
      <c r="K38" s="61" t="s">
        <v>88</v>
      </c>
      <c r="L38" s="64">
        <f>ROUND((J28+J33)*1.21,2)</f>
        <v>0</v>
      </c>
      <c r="M38" s="13"/>
      <c r="N38" s="2"/>
      <c r="O38" s="2"/>
      <c r="P38" s="2"/>
      <c r="Q38" s="33">
        <f>0+Q28+Q33</f>
        <v>0</v>
      </c>
      <c r="R38" s="9">
        <f>0+R28+R33</f>
        <v>0</v>
      </c>
      <c r="S38" s="65">
        <f>Q38*(1+J38)+R38</f>
        <v>0</v>
      </c>
    </row>
    <row r="39" thickTop="1" thickBot="1" ht="25" customHeight="1">
      <c r="A39" s="10"/>
      <c r="B39" s="66"/>
      <c r="C39" s="66"/>
      <c r="D39" s="66"/>
      <c r="E39" s="66"/>
      <c r="F39" s="66"/>
      <c r="G39" s="67" t="s">
        <v>89</v>
      </c>
      <c r="H39" s="68">
        <f>0+J28+J33</f>
        <v>0</v>
      </c>
      <c r="I39" s="67" t="s">
        <v>90</v>
      </c>
      <c r="J39" s="69">
        <f>0+J38</f>
        <v>0</v>
      </c>
      <c r="K39" s="67" t="s">
        <v>91</v>
      </c>
      <c r="L39" s="70">
        <f>0+L38</f>
        <v>0</v>
      </c>
      <c r="M39" s="13"/>
      <c r="N39" s="2"/>
      <c r="O39" s="2"/>
      <c r="P39" s="2"/>
      <c r="Q39" s="2"/>
    </row>
    <row r="40" ht="40" customHeight="1">
      <c r="A40" s="10"/>
      <c r="B40" s="75" t="s">
        <v>115</v>
      </c>
      <c r="C40" s="1"/>
      <c r="D40" s="1"/>
      <c r="E40" s="1"/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1">
        <v>3</v>
      </c>
      <c r="C41" s="42" t="s">
        <v>331</v>
      </c>
      <c r="D41" s="42"/>
      <c r="E41" s="42" t="s">
        <v>332</v>
      </c>
      <c r="F41" s="42" t="s">
        <v>7</v>
      </c>
      <c r="G41" s="43" t="s">
        <v>83</v>
      </c>
      <c r="H41" s="44">
        <v>6</v>
      </c>
      <c r="I41" s="45">
        <v>0</v>
      </c>
      <c r="J41" s="46">
        <f>ROUND(H41*I41,2)</f>
        <v>0</v>
      </c>
      <c r="K41" s="47">
        <v>0.20999999999999999</v>
      </c>
      <c r="L41" s="48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56</v>
      </c>
      <c r="C42" s="1"/>
      <c r="D42" s="1"/>
      <c r="E42" s="50" t="s">
        <v>333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58</v>
      </c>
      <c r="C43" s="1"/>
      <c r="D43" s="1"/>
      <c r="E43" s="50" t="s">
        <v>334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60</v>
      </c>
      <c r="C44" s="1"/>
      <c r="D44" s="1"/>
      <c r="E44" s="50" t="s">
        <v>335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62</v>
      </c>
      <c r="C45" s="52"/>
      <c r="D45" s="52"/>
      <c r="E45" s="53" t="s">
        <v>63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4</v>
      </c>
      <c r="C46" s="42" t="s">
        <v>336</v>
      </c>
      <c r="D46" s="42"/>
      <c r="E46" s="42" t="s">
        <v>337</v>
      </c>
      <c r="F46" s="42" t="s">
        <v>7</v>
      </c>
      <c r="G46" s="43" t="s">
        <v>83</v>
      </c>
      <c r="H46" s="55">
        <v>2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56</v>
      </c>
      <c r="C47" s="1"/>
      <c r="D47" s="1"/>
      <c r="E47" s="50" t="s">
        <v>338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58</v>
      </c>
      <c r="C48" s="1"/>
      <c r="D48" s="1"/>
      <c r="E48" s="50" t="s">
        <v>291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60</v>
      </c>
      <c r="C49" s="1"/>
      <c r="D49" s="1"/>
      <c r="E49" s="50" t="s">
        <v>339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62</v>
      </c>
      <c r="C50" s="52"/>
      <c r="D50" s="52"/>
      <c r="E50" s="53" t="s">
        <v>63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5</v>
      </c>
      <c r="C51" s="42" t="s">
        <v>138</v>
      </c>
      <c r="D51" s="42" t="s">
        <v>7</v>
      </c>
      <c r="E51" s="42" t="s">
        <v>139</v>
      </c>
      <c r="F51" s="42" t="s">
        <v>7</v>
      </c>
      <c r="G51" s="43" t="s">
        <v>126</v>
      </c>
      <c r="H51" s="55">
        <v>19.965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56</v>
      </c>
      <c r="C52" s="1"/>
      <c r="D52" s="1"/>
      <c r="E52" s="50" t="s">
        <v>340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58</v>
      </c>
      <c r="C53" s="1"/>
      <c r="D53" s="1"/>
      <c r="E53" s="50" t="s">
        <v>341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60</v>
      </c>
      <c r="C54" s="1"/>
      <c r="D54" s="1"/>
      <c r="E54" s="50" t="s">
        <v>142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62</v>
      </c>
      <c r="C55" s="52"/>
      <c r="D55" s="52"/>
      <c r="E55" s="53" t="s">
        <v>63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6</v>
      </c>
      <c r="C56" s="42" t="s">
        <v>342</v>
      </c>
      <c r="D56" s="42" t="s">
        <v>7</v>
      </c>
      <c r="E56" s="42" t="s">
        <v>343</v>
      </c>
      <c r="F56" s="42" t="s">
        <v>7</v>
      </c>
      <c r="G56" s="43" t="s">
        <v>126</v>
      </c>
      <c r="H56" s="55">
        <v>29.948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56</v>
      </c>
      <c r="C57" s="1"/>
      <c r="D57" s="1"/>
      <c r="E57" s="50" t="s">
        <v>344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58</v>
      </c>
      <c r="C58" s="1"/>
      <c r="D58" s="1"/>
      <c r="E58" s="50" t="s">
        <v>345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60</v>
      </c>
      <c r="C59" s="1"/>
      <c r="D59" s="1"/>
      <c r="E59" s="50" t="s">
        <v>142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62</v>
      </c>
      <c r="C60" s="52"/>
      <c r="D60" s="52"/>
      <c r="E60" s="53" t="s">
        <v>63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7</v>
      </c>
      <c r="C61" s="42" t="s">
        <v>158</v>
      </c>
      <c r="D61" s="42" t="s">
        <v>7</v>
      </c>
      <c r="E61" s="42" t="s">
        <v>159</v>
      </c>
      <c r="F61" s="42" t="s">
        <v>7</v>
      </c>
      <c r="G61" s="43" t="s">
        <v>126</v>
      </c>
      <c r="H61" s="55">
        <v>49.912999999999997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56</v>
      </c>
      <c r="C62" s="1"/>
      <c r="D62" s="1"/>
      <c r="E62" s="50" t="s">
        <v>346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58</v>
      </c>
      <c r="C63" s="1"/>
      <c r="D63" s="1"/>
      <c r="E63" s="50" t="s">
        <v>347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60</v>
      </c>
      <c r="C64" s="1"/>
      <c r="D64" s="1"/>
      <c r="E64" s="50" t="s">
        <v>162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62</v>
      </c>
      <c r="C65" s="52"/>
      <c r="D65" s="52"/>
      <c r="E65" s="53" t="s">
        <v>63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9</v>
      </c>
      <c r="C66" s="42" t="s">
        <v>202</v>
      </c>
      <c r="D66" s="42" t="s">
        <v>7</v>
      </c>
      <c r="E66" s="42" t="s">
        <v>203</v>
      </c>
      <c r="F66" s="42" t="s">
        <v>7</v>
      </c>
      <c r="G66" s="43" t="s">
        <v>177</v>
      </c>
      <c r="H66" s="55">
        <v>66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56</v>
      </c>
      <c r="C67" s="1"/>
      <c r="D67" s="1"/>
      <c r="E67" s="50" t="s">
        <v>348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58</v>
      </c>
      <c r="C68" s="1"/>
      <c r="D68" s="1"/>
      <c r="E68" s="50" t="s">
        <v>349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60</v>
      </c>
      <c r="C69" s="1"/>
      <c r="D69" s="1"/>
      <c r="E69" s="50" t="s">
        <v>206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62</v>
      </c>
      <c r="C70" s="52"/>
      <c r="D70" s="52"/>
      <c r="E70" s="53" t="s">
        <v>63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0">
        <v>1</v>
      </c>
      <c r="D71" s="1"/>
      <c r="E71" s="60" t="s">
        <v>93</v>
      </c>
      <c r="F71" s="1"/>
      <c r="G71" s="61" t="s">
        <v>86</v>
      </c>
      <c r="H71" s="62">
        <f>J41+J46+J51+J56+J61+J66</f>
        <v>0</v>
      </c>
      <c r="I71" s="61" t="s">
        <v>87</v>
      </c>
      <c r="J71" s="63">
        <f>(L71-H71)</f>
        <v>0</v>
      </c>
      <c r="K71" s="61" t="s">
        <v>88</v>
      </c>
      <c r="L71" s="64">
        <f>ROUND((J41+J46+J51+J56+J61+J66)*1.21,2)</f>
        <v>0</v>
      </c>
      <c r="M71" s="13"/>
      <c r="N71" s="2"/>
      <c r="O71" s="2"/>
      <c r="P71" s="2"/>
      <c r="Q71" s="33">
        <f>0+Q41+Q46+Q51+Q56+Q61+Q66</f>
        <v>0</v>
      </c>
      <c r="R71" s="9">
        <f>0+R41+R46+R51+R56+R61+R66</f>
        <v>0</v>
      </c>
      <c r="S71" s="65">
        <f>Q71*(1+J71)+R71</f>
        <v>0</v>
      </c>
    </row>
    <row r="72" thickTop="1" thickBot="1" ht="25" customHeight="1">
      <c r="A72" s="10"/>
      <c r="B72" s="66"/>
      <c r="C72" s="66"/>
      <c r="D72" s="66"/>
      <c r="E72" s="66"/>
      <c r="F72" s="66"/>
      <c r="G72" s="67" t="s">
        <v>89</v>
      </c>
      <c r="H72" s="68">
        <f>0+J41+J46+J51+J56+J61+J66</f>
        <v>0</v>
      </c>
      <c r="I72" s="67" t="s">
        <v>90</v>
      </c>
      <c r="J72" s="69">
        <f>0+J71</f>
        <v>0</v>
      </c>
      <c r="K72" s="67" t="s">
        <v>91</v>
      </c>
      <c r="L72" s="70">
        <f>0+L71</f>
        <v>0</v>
      </c>
      <c r="M72" s="13"/>
      <c r="N72" s="2"/>
      <c r="O72" s="2"/>
      <c r="P72" s="2"/>
      <c r="Q72" s="2"/>
    </row>
    <row r="73" ht="40" customHeight="1">
      <c r="A73" s="10"/>
      <c r="B73" s="75" t="s">
        <v>186</v>
      </c>
      <c r="C73" s="1"/>
      <c r="D73" s="1"/>
      <c r="E73" s="1"/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1">
        <v>8</v>
      </c>
      <c r="C74" s="42" t="s">
        <v>350</v>
      </c>
      <c r="D74" s="42" t="s">
        <v>7</v>
      </c>
      <c r="E74" s="42" t="s">
        <v>351</v>
      </c>
      <c r="F74" s="42" t="s">
        <v>7</v>
      </c>
      <c r="G74" s="43" t="s">
        <v>177</v>
      </c>
      <c r="H74" s="44">
        <v>198</v>
      </c>
      <c r="I74" s="45">
        <v>0</v>
      </c>
      <c r="J74" s="46">
        <f>ROUND(H74*I74,2)</f>
        <v>0</v>
      </c>
      <c r="K74" s="47">
        <v>0.20999999999999999</v>
      </c>
      <c r="L74" s="48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>
      <c r="A75" s="10"/>
      <c r="B75" s="49" t="s">
        <v>56</v>
      </c>
      <c r="C75" s="1"/>
      <c r="D75" s="1"/>
      <c r="E75" s="50" t="s">
        <v>352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>
      <c r="A76" s="10"/>
      <c r="B76" s="49" t="s">
        <v>58</v>
      </c>
      <c r="C76" s="1"/>
      <c r="D76" s="1"/>
      <c r="E76" s="50" t="s">
        <v>353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60</v>
      </c>
      <c r="C77" s="1"/>
      <c r="D77" s="1"/>
      <c r="E77" s="50" t="s">
        <v>354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thickBot="1">
      <c r="A78" s="10"/>
      <c r="B78" s="51" t="s">
        <v>62</v>
      </c>
      <c r="C78" s="52"/>
      <c r="D78" s="52"/>
      <c r="E78" s="53" t="s">
        <v>63</v>
      </c>
      <c r="F78" s="52"/>
      <c r="G78" s="52"/>
      <c r="H78" s="54"/>
      <c r="I78" s="52"/>
      <c r="J78" s="54"/>
      <c r="K78" s="52"/>
      <c r="L78" s="52"/>
      <c r="M78" s="13"/>
      <c r="N78" s="2"/>
      <c r="O78" s="2"/>
      <c r="P78" s="2"/>
      <c r="Q78" s="2"/>
    </row>
    <row r="79" thickTop="1" thickBot="1" ht="25" customHeight="1">
      <c r="A79" s="10"/>
      <c r="B79" s="1"/>
      <c r="C79" s="60">
        <v>2</v>
      </c>
      <c r="D79" s="1"/>
      <c r="E79" s="60" t="s">
        <v>94</v>
      </c>
      <c r="F79" s="1"/>
      <c r="G79" s="61" t="s">
        <v>86</v>
      </c>
      <c r="H79" s="62">
        <f>0+J74</f>
        <v>0</v>
      </c>
      <c r="I79" s="61" t="s">
        <v>87</v>
      </c>
      <c r="J79" s="63">
        <f>(L79-H79)</f>
        <v>0</v>
      </c>
      <c r="K79" s="61" t="s">
        <v>88</v>
      </c>
      <c r="L79" s="64">
        <f>ROUND((0+J74)*1.21,2)</f>
        <v>0</v>
      </c>
      <c r="M79" s="13"/>
      <c r="N79" s="2"/>
      <c r="O79" s="2"/>
      <c r="P79" s="2"/>
      <c r="Q79" s="33">
        <f>0+Q74</f>
        <v>0</v>
      </c>
      <c r="R79" s="9">
        <f>0+R74</f>
        <v>0</v>
      </c>
      <c r="S79" s="65">
        <f>Q79*(1+J79)+R79</f>
        <v>0</v>
      </c>
    </row>
    <row r="80" thickTop="1" thickBot="1" ht="25" customHeight="1">
      <c r="A80" s="10"/>
      <c r="B80" s="66"/>
      <c r="C80" s="66"/>
      <c r="D80" s="66"/>
      <c r="E80" s="66"/>
      <c r="F80" s="66"/>
      <c r="G80" s="67" t="s">
        <v>89</v>
      </c>
      <c r="H80" s="68">
        <f>0+J74</f>
        <v>0</v>
      </c>
      <c r="I80" s="67" t="s">
        <v>90</v>
      </c>
      <c r="J80" s="69">
        <f>0+J79</f>
        <v>0</v>
      </c>
      <c r="K80" s="67" t="s">
        <v>91</v>
      </c>
      <c r="L80" s="70">
        <f>0+L79</f>
        <v>0</v>
      </c>
      <c r="M80" s="13"/>
      <c r="N80" s="2"/>
      <c r="O80" s="2"/>
      <c r="P80" s="2"/>
      <c r="Q80" s="2"/>
    </row>
    <row r="81">
      <c r="A81" s="14"/>
      <c r="B81" s="4"/>
      <c r="C81" s="4"/>
      <c r="D81" s="4"/>
      <c r="E81" s="4"/>
      <c r="F81" s="4"/>
      <c r="G81" s="4"/>
      <c r="H81" s="71"/>
      <c r="I81" s="4"/>
      <c r="J81" s="71"/>
      <c r="K81" s="4"/>
      <c r="L81" s="4"/>
      <c r="M81" s="15"/>
      <c r="N81" s="2"/>
      <c r="O81" s="2"/>
      <c r="P81" s="2"/>
      <c r="Q81" s="2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"/>
      <c r="O82" s="2"/>
      <c r="P82" s="2"/>
      <c r="Q82" s="2"/>
    </row>
  </sheetData>
  <mergeCells count="55"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5:D75"/>
    <mergeCell ref="B76:D76"/>
    <mergeCell ref="B77:D77"/>
    <mergeCell ref="B78:D78"/>
    <mergeCell ref="B73:L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40:L40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0+(H48+H101+H139+H162+H190+H208+H221+H249)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0+H49+H102+H140+H163+H191+H209+H222+H250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355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ROUND(0+((H48+H101+H139+H162+H190+H208+H221+H249)*1.21),2)</f>
        <v>0</v>
      </c>
      <c r="K11" s="1"/>
      <c r="L11" s="1"/>
      <c r="M11" s="13"/>
      <c r="N11" s="2"/>
      <c r="O11" s="2"/>
      <c r="P11" s="2"/>
      <c r="Q11" s="33">
        <f>IF(SUM(K20:K27)&gt;0,ROUND(SUM(S20:S27)/SUM(K20:K27)-1,8),0)</f>
        <v>0</v>
      </c>
      <c r="R11" s="9">
        <f>AVERAGE(J48,J101,J139,J162,J190,J208,J221,J249)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0+J33+J38+J43</f>
        <v>0</v>
      </c>
      <c r="L20" s="38">
        <f>0+L48</f>
        <v>0</v>
      </c>
      <c r="M20" s="13"/>
      <c r="N20" s="2"/>
      <c r="O20" s="2"/>
      <c r="P20" s="2"/>
      <c r="Q20" s="2"/>
      <c r="S20" s="9">
        <f>S48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0+J51+J56+J61+J66+J71+J76+J81+J86+J91+J96</f>
        <v>0</v>
      </c>
      <c r="L21" s="38">
        <f>0+L101</f>
        <v>0</v>
      </c>
      <c r="M21" s="13"/>
      <c r="N21" s="2"/>
      <c r="O21" s="2"/>
      <c r="P21" s="2"/>
      <c r="Q21" s="2"/>
      <c r="S21" s="9">
        <f>S101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0+J104+J109+J114+J119+J124+J129+J134</f>
        <v>0</v>
      </c>
      <c r="L22" s="38">
        <f>0+L139</f>
        <v>0</v>
      </c>
      <c r="M22" s="13"/>
      <c r="N22" s="2"/>
      <c r="O22" s="2"/>
      <c r="P22" s="2"/>
      <c r="Q22" s="2"/>
      <c r="S22" s="9">
        <f>S139</f>
        <v>0</v>
      </c>
    </row>
    <row r="23">
      <c r="A23" s="10"/>
      <c r="B23" s="36">
        <v>3</v>
      </c>
      <c r="C23" s="1"/>
      <c r="D23" s="1"/>
      <c r="E23" s="37" t="s">
        <v>356</v>
      </c>
      <c r="F23" s="1"/>
      <c r="G23" s="1"/>
      <c r="H23" s="1"/>
      <c r="I23" s="1"/>
      <c r="J23" s="1"/>
      <c r="K23" s="38">
        <f>0+J142+J147+J152+J157</f>
        <v>0</v>
      </c>
      <c r="L23" s="38">
        <f>0+L162</f>
        <v>0</v>
      </c>
      <c r="M23" s="13"/>
      <c r="N23" s="2"/>
      <c r="O23" s="2"/>
      <c r="P23" s="2"/>
      <c r="Q23" s="2"/>
      <c r="S23" s="9">
        <f>S162</f>
        <v>0</v>
      </c>
    </row>
    <row r="24">
      <c r="A24" s="10"/>
      <c r="B24" s="36">
        <v>4</v>
      </c>
      <c r="C24" s="1"/>
      <c r="D24" s="1"/>
      <c r="E24" s="37" t="s">
        <v>95</v>
      </c>
      <c r="F24" s="1"/>
      <c r="G24" s="1"/>
      <c r="H24" s="1"/>
      <c r="I24" s="1"/>
      <c r="J24" s="1"/>
      <c r="K24" s="38">
        <f>0+J165+J170+J175+J180+J185</f>
        <v>0</v>
      </c>
      <c r="L24" s="38">
        <f>0+L190</f>
        <v>0</v>
      </c>
      <c r="M24" s="13"/>
      <c r="N24" s="2"/>
      <c r="O24" s="2"/>
      <c r="P24" s="2"/>
      <c r="Q24" s="2"/>
      <c r="S24" s="9">
        <f>S190</f>
        <v>0</v>
      </c>
    </row>
    <row r="25">
      <c r="A25" s="10"/>
      <c r="B25" s="36">
        <v>7</v>
      </c>
      <c r="C25" s="1"/>
      <c r="D25" s="1"/>
      <c r="E25" s="37" t="s">
        <v>357</v>
      </c>
      <c r="F25" s="1"/>
      <c r="G25" s="1"/>
      <c r="H25" s="1"/>
      <c r="I25" s="1"/>
      <c r="J25" s="1"/>
      <c r="K25" s="38">
        <f>0+J193+J198+J203</f>
        <v>0</v>
      </c>
      <c r="L25" s="38">
        <f>0+L208</f>
        <v>0</v>
      </c>
      <c r="M25" s="72"/>
      <c r="N25" s="2"/>
      <c r="O25" s="2"/>
      <c r="P25" s="2"/>
      <c r="Q25" s="2"/>
      <c r="S25" s="9">
        <f>S208</f>
        <v>0</v>
      </c>
    </row>
    <row r="26">
      <c r="A26" s="10"/>
      <c r="B26" s="36">
        <v>8</v>
      </c>
      <c r="C26" s="1"/>
      <c r="D26" s="1"/>
      <c r="E26" s="37" t="s">
        <v>97</v>
      </c>
      <c r="F26" s="1"/>
      <c r="G26" s="1"/>
      <c r="H26" s="1"/>
      <c r="I26" s="1"/>
      <c r="J26" s="1"/>
      <c r="K26" s="38">
        <f>0+J211+J216</f>
        <v>0</v>
      </c>
      <c r="L26" s="38">
        <f>0+L221</f>
        <v>0</v>
      </c>
      <c r="M26" s="72"/>
      <c r="N26" s="2"/>
      <c r="O26" s="2"/>
      <c r="P26" s="2"/>
      <c r="Q26" s="2"/>
      <c r="S26" s="9">
        <f>S221</f>
        <v>0</v>
      </c>
    </row>
    <row r="27">
      <c r="A27" s="10"/>
      <c r="B27" s="36">
        <v>9</v>
      </c>
      <c r="C27" s="1"/>
      <c r="D27" s="1"/>
      <c r="E27" s="37" t="s">
        <v>98</v>
      </c>
      <c r="F27" s="1"/>
      <c r="G27" s="1"/>
      <c r="H27" s="1"/>
      <c r="I27" s="1"/>
      <c r="J27" s="1"/>
      <c r="K27" s="38">
        <f>0+J224+J229+J234+J239+J244</f>
        <v>0</v>
      </c>
      <c r="L27" s="38">
        <f>0+L249</f>
        <v>0</v>
      </c>
      <c r="M27" s="72"/>
      <c r="N27" s="2"/>
      <c r="O27" s="2"/>
      <c r="P27" s="2"/>
      <c r="Q27" s="2"/>
      <c r="S27" s="9">
        <f>S249</f>
        <v>0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3"/>
      <c r="N28" s="2"/>
      <c r="O28" s="2"/>
      <c r="P28" s="2"/>
      <c r="Q28" s="2"/>
    </row>
    <row r="29" ht="14" customHeight="1">
      <c r="A29" s="4"/>
      <c r="B29" s="28" t="s">
        <v>44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4"/>
      <c r="N30" s="2"/>
      <c r="O30" s="2"/>
      <c r="P30" s="2"/>
      <c r="Q30" s="2"/>
    </row>
    <row r="31" ht="18" customHeight="1">
      <c r="A31" s="10"/>
      <c r="B31" s="34" t="s">
        <v>45</v>
      </c>
      <c r="C31" s="34" t="s">
        <v>41</v>
      </c>
      <c r="D31" s="34" t="s">
        <v>46</v>
      </c>
      <c r="E31" s="34" t="s">
        <v>42</v>
      </c>
      <c r="F31" s="34" t="s">
        <v>47</v>
      </c>
      <c r="G31" s="35" t="s">
        <v>48</v>
      </c>
      <c r="H31" s="23" t="s">
        <v>49</v>
      </c>
      <c r="I31" s="23" t="s">
        <v>50</v>
      </c>
      <c r="J31" s="23" t="s">
        <v>17</v>
      </c>
      <c r="K31" s="35" t="s">
        <v>51</v>
      </c>
      <c r="L31" s="23" t="s">
        <v>18</v>
      </c>
      <c r="M31" s="72"/>
      <c r="N31" s="2"/>
      <c r="O31" s="2"/>
      <c r="P31" s="2"/>
      <c r="Q31" s="2"/>
    </row>
    <row r="32" ht="40" customHeight="1">
      <c r="A32" s="10"/>
      <c r="B32" s="39" t="s">
        <v>52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1">
        <v>1</v>
      </c>
      <c r="C33" s="42" t="s">
        <v>99</v>
      </c>
      <c r="D33" s="42" t="s">
        <v>7</v>
      </c>
      <c r="E33" s="42" t="s">
        <v>100</v>
      </c>
      <c r="F33" s="42" t="s">
        <v>7</v>
      </c>
      <c r="G33" s="43" t="s">
        <v>101</v>
      </c>
      <c r="H33" s="44">
        <v>138.19499999999999</v>
      </c>
      <c r="I33" s="45">
        <v>0</v>
      </c>
      <c r="J33" s="46">
        <f>ROUND(H33*I33,2)</f>
        <v>0</v>
      </c>
      <c r="K33" s="47">
        <v>0.20999999999999999</v>
      </c>
      <c r="L33" s="48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56</v>
      </c>
      <c r="C34" s="1"/>
      <c r="D34" s="1"/>
      <c r="E34" s="50" t="s">
        <v>358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58</v>
      </c>
      <c r="C35" s="1"/>
      <c r="D35" s="1"/>
      <c r="E35" s="50" t="s">
        <v>359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60</v>
      </c>
      <c r="C36" s="1"/>
      <c r="D36" s="1"/>
      <c r="E36" s="50" t="s">
        <v>104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62</v>
      </c>
      <c r="C37" s="52"/>
      <c r="D37" s="52"/>
      <c r="E37" s="53" t="s">
        <v>63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2</v>
      </c>
      <c r="C38" s="42" t="s">
        <v>107</v>
      </c>
      <c r="D38" s="42" t="s">
        <v>7</v>
      </c>
      <c r="E38" s="42" t="s">
        <v>108</v>
      </c>
      <c r="F38" s="42" t="s">
        <v>7</v>
      </c>
      <c r="G38" s="43" t="s">
        <v>101</v>
      </c>
      <c r="H38" s="55">
        <v>144.85499999999999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56</v>
      </c>
      <c r="C39" s="1"/>
      <c r="D39" s="1"/>
      <c r="E39" s="50" t="s">
        <v>360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58</v>
      </c>
      <c r="C40" s="1"/>
      <c r="D40" s="1"/>
      <c r="E40" s="50" t="s">
        <v>361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60</v>
      </c>
      <c r="C41" s="1"/>
      <c r="D41" s="1"/>
      <c r="E41" s="50" t="s">
        <v>104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62</v>
      </c>
      <c r="C42" s="52"/>
      <c r="D42" s="52"/>
      <c r="E42" s="53" t="s">
        <v>63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3</v>
      </c>
      <c r="C43" s="42" t="s">
        <v>362</v>
      </c>
      <c r="D43" s="42"/>
      <c r="E43" s="42" t="s">
        <v>363</v>
      </c>
      <c r="F43" s="42" t="s">
        <v>7</v>
      </c>
      <c r="G43" s="43" t="s">
        <v>101</v>
      </c>
      <c r="H43" s="55">
        <v>20.920999999999999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56</v>
      </c>
      <c r="C44" s="1"/>
      <c r="D44" s="1"/>
      <c r="E44" s="50" t="s">
        <v>364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58</v>
      </c>
      <c r="C45" s="1"/>
      <c r="D45" s="1"/>
      <c r="E45" s="50" t="s">
        <v>365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60</v>
      </c>
      <c r="C46" s="1"/>
      <c r="D46" s="1"/>
      <c r="E46" s="50" t="s">
        <v>104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62</v>
      </c>
      <c r="C47" s="52"/>
      <c r="D47" s="52"/>
      <c r="E47" s="53" t="s">
        <v>63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0">
        <v>0</v>
      </c>
      <c r="D48" s="1"/>
      <c r="E48" s="60" t="s">
        <v>43</v>
      </c>
      <c r="F48" s="1"/>
      <c r="G48" s="61" t="s">
        <v>86</v>
      </c>
      <c r="H48" s="62">
        <f>J33+J38+J43</f>
        <v>0</v>
      </c>
      <c r="I48" s="61" t="s">
        <v>87</v>
      </c>
      <c r="J48" s="63">
        <f>(L48-H48)</f>
        <v>0</v>
      </c>
      <c r="K48" s="61" t="s">
        <v>88</v>
      </c>
      <c r="L48" s="64">
        <f>ROUND((J33+J38+J43)*1.21,2)</f>
        <v>0</v>
      </c>
      <c r="M48" s="13"/>
      <c r="N48" s="2"/>
      <c r="O48" s="2"/>
      <c r="P48" s="2"/>
      <c r="Q48" s="33">
        <f>0+Q33+Q38+Q43</f>
        <v>0</v>
      </c>
      <c r="R48" s="9">
        <f>0+R33+R38+R43</f>
        <v>0</v>
      </c>
      <c r="S48" s="65">
        <f>Q48*(1+J48)+R48</f>
        <v>0</v>
      </c>
    </row>
    <row r="49" thickTop="1" thickBot="1" ht="25" customHeight="1">
      <c r="A49" s="10"/>
      <c r="B49" s="66"/>
      <c r="C49" s="66"/>
      <c r="D49" s="66"/>
      <c r="E49" s="66"/>
      <c r="F49" s="66"/>
      <c r="G49" s="67" t="s">
        <v>89</v>
      </c>
      <c r="H49" s="68">
        <f>0+J33+J38+J43</f>
        <v>0</v>
      </c>
      <c r="I49" s="67" t="s">
        <v>90</v>
      </c>
      <c r="J49" s="69">
        <f>0+J48</f>
        <v>0</v>
      </c>
      <c r="K49" s="67" t="s">
        <v>91</v>
      </c>
      <c r="L49" s="70">
        <f>0+L48</f>
        <v>0</v>
      </c>
      <c r="M49" s="13"/>
      <c r="N49" s="2"/>
      <c r="O49" s="2"/>
      <c r="P49" s="2"/>
      <c r="Q49" s="2"/>
    </row>
    <row r="50" ht="40" customHeight="1">
      <c r="A50" s="10"/>
      <c r="B50" s="75" t="s">
        <v>115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1">
        <v>4</v>
      </c>
      <c r="C51" s="42" t="s">
        <v>116</v>
      </c>
      <c r="D51" s="42"/>
      <c r="E51" s="42" t="s">
        <v>117</v>
      </c>
      <c r="F51" s="42" t="s">
        <v>7</v>
      </c>
      <c r="G51" s="43" t="s">
        <v>83</v>
      </c>
      <c r="H51" s="44">
        <v>1</v>
      </c>
      <c r="I51" s="45">
        <v>0</v>
      </c>
      <c r="J51" s="46">
        <f>ROUND(H51*I51,2)</f>
        <v>0</v>
      </c>
      <c r="K51" s="47">
        <v>0.20999999999999999</v>
      </c>
      <c r="L51" s="48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56</v>
      </c>
      <c r="C52" s="1"/>
      <c r="D52" s="1"/>
      <c r="E52" s="50" t="s">
        <v>118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58</v>
      </c>
      <c r="C53" s="1"/>
      <c r="D53" s="1"/>
      <c r="E53" s="50" t="s">
        <v>59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60</v>
      </c>
      <c r="C54" s="1"/>
      <c r="D54" s="1"/>
      <c r="E54" s="50" t="s">
        <v>120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62</v>
      </c>
      <c r="C55" s="52"/>
      <c r="D55" s="52"/>
      <c r="E55" s="53" t="s">
        <v>63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5</v>
      </c>
      <c r="C56" s="42" t="s">
        <v>121</v>
      </c>
      <c r="D56" s="42"/>
      <c r="E56" s="42" t="s">
        <v>122</v>
      </c>
      <c r="F56" s="42" t="s">
        <v>7</v>
      </c>
      <c r="G56" s="43" t="s">
        <v>83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56</v>
      </c>
      <c r="C57" s="1"/>
      <c r="D57" s="1"/>
      <c r="E57" s="50" t="s">
        <v>118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58</v>
      </c>
      <c r="C58" s="1"/>
      <c r="D58" s="1"/>
      <c r="E58" s="50" t="s">
        <v>59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60</v>
      </c>
      <c r="C59" s="1"/>
      <c r="D59" s="1"/>
      <c r="E59" s="50" t="s">
        <v>120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62</v>
      </c>
      <c r="C60" s="52"/>
      <c r="D60" s="52"/>
      <c r="E60" s="53" t="s">
        <v>63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6</v>
      </c>
      <c r="C61" s="42" t="s">
        <v>138</v>
      </c>
      <c r="D61" s="42">
        <v>1</v>
      </c>
      <c r="E61" s="42" t="s">
        <v>139</v>
      </c>
      <c r="F61" s="42" t="s">
        <v>7</v>
      </c>
      <c r="G61" s="43" t="s">
        <v>126</v>
      </c>
      <c r="H61" s="55">
        <v>17.399999999999999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56</v>
      </c>
      <c r="C62" s="1"/>
      <c r="D62" s="1"/>
      <c r="E62" s="50" t="s">
        <v>366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58</v>
      </c>
      <c r="C63" s="1"/>
      <c r="D63" s="1"/>
      <c r="E63" s="50" t="s">
        <v>367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60</v>
      </c>
      <c r="C64" s="1"/>
      <c r="D64" s="1"/>
      <c r="E64" s="50" t="s">
        <v>142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62</v>
      </c>
      <c r="C65" s="52"/>
      <c r="D65" s="52"/>
      <c r="E65" s="53" t="s">
        <v>63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7</v>
      </c>
      <c r="C66" s="42" t="s">
        <v>138</v>
      </c>
      <c r="D66" s="42">
        <v>2</v>
      </c>
      <c r="E66" s="42" t="s">
        <v>139</v>
      </c>
      <c r="F66" s="42" t="s">
        <v>7</v>
      </c>
      <c r="G66" s="43" t="s">
        <v>126</v>
      </c>
      <c r="H66" s="55">
        <v>52.200000000000003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56</v>
      </c>
      <c r="C67" s="1"/>
      <c r="D67" s="1"/>
      <c r="E67" s="50" t="s">
        <v>368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58</v>
      </c>
      <c r="C68" s="1"/>
      <c r="D68" s="1"/>
      <c r="E68" s="50" t="s">
        <v>369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60</v>
      </c>
      <c r="C69" s="1"/>
      <c r="D69" s="1"/>
      <c r="E69" s="50" t="s">
        <v>142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62</v>
      </c>
      <c r="C70" s="52"/>
      <c r="D70" s="52"/>
      <c r="E70" s="53" t="s">
        <v>63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8</v>
      </c>
      <c r="C71" s="42" t="s">
        <v>342</v>
      </c>
      <c r="D71" s="42">
        <v>1</v>
      </c>
      <c r="E71" s="42" t="s">
        <v>343</v>
      </c>
      <c r="F71" s="42" t="s">
        <v>7</v>
      </c>
      <c r="G71" s="43" t="s">
        <v>126</v>
      </c>
      <c r="H71" s="55">
        <v>26.100000000000001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56</v>
      </c>
      <c r="C72" s="1"/>
      <c r="D72" s="1"/>
      <c r="E72" s="50" t="s">
        <v>370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58</v>
      </c>
      <c r="C73" s="1"/>
      <c r="D73" s="1"/>
      <c r="E73" s="50" t="s">
        <v>371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60</v>
      </c>
      <c r="C74" s="1"/>
      <c r="D74" s="1"/>
      <c r="E74" s="50" t="s">
        <v>142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62</v>
      </c>
      <c r="C75" s="52"/>
      <c r="D75" s="52"/>
      <c r="E75" s="53" t="s">
        <v>63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9</v>
      </c>
      <c r="C76" s="42" t="s">
        <v>342</v>
      </c>
      <c r="D76" s="42">
        <v>2</v>
      </c>
      <c r="E76" s="42" t="s">
        <v>343</v>
      </c>
      <c r="F76" s="42" t="s">
        <v>7</v>
      </c>
      <c r="G76" s="43" t="s">
        <v>126</v>
      </c>
      <c r="H76" s="55">
        <v>78.299999999999997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56</v>
      </c>
      <c r="C77" s="1"/>
      <c r="D77" s="1"/>
      <c r="E77" s="50" t="s">
        <v>372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58</v>
      </c>
      <c r="C78" s="1"/>
      <c r="D78" s="1"/>
      <c r="E78" s="50" t="s">
        <v>373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60</v>
      </c>
      <c r="C79" s="1"/>
      <c r="D79" s="1"/>
      <c r="E79" s="50" t="s">
        <v>142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62</v>
      </c>
      <c r="C80" s="52"/>
      <c r="D80" s="52"/>
      <c r="E80" s="53" t="s">
        <v>63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10</v>
      </c>
      <c r="C81" s="42" t="s">
        <v>374</v>
      </c>
      <c r="D81" s="42" t="s">
        <v>7</v>
      </c>
      <c r="E81" s="42" t="s">
        <v>375</v>
      </c>
      <c r="F81" s="42" t="s">
        <v>7</v>
      </c>
      <c r="G81" s="43" t="s">
        <v>126</v>
      </c>
      <c r="H81" s="55">
        <v>15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56</v>
      </c>
      <c r="C82" s="1"/>
      <c r="D82" s="1"/>
      <c r="E82" s="50" t="s">
        <v>376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58</v>
      </c>
      <c r="C83" s="1"/>
      <c r="D83" s="1"/>
      <c r="E83" s="50" t="s">
        <v>377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60</v>
      </c>
      <c r="C84" s="1"/>
      <c r="D84" s="1"/>
      <c r="E84" s="50" t="s">
        <v>378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62</v>
      </c>
      <c r="C85" s="52"/>
      <c r="D85" s="52"/>
      <c r="E85" s="53" t="s">
        <v>63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11</v>
      </c>
      <c r="C86" s="42" t="s">
        <v>158</v>
      </c>
      <c r="D86" s="42" t="s">
        <v>7</v>
      </c>
      <c r="E86" s="42" t="s">
        <v>159</v>
      </c>
      <c r="F86" s="42" t="s">
        <v>7</v>
      </c>
      <c r="G86" s="43" t="s">
        <v>126</v>
      </c>
      <c r="H86" s="55">
        <v>196.5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56</v>
      </c>
      <c r="C87" s="1"/>
      <c r="D87" s="1"/>
      <c r="E87" s="50" t="s">
        <v>379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58</v>
      </c>
      <c r="C88" s="1"/>
      <c r="D88" s="1"/>
      <c r="E88" s="50" t="s">
        <v>380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60</v>
      </c>
      <c r="C89" s="1"/>
      <c r="D89" s="1"/>
      <c r="E89" s="50" t="s">
        <v>162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62</v>
      </c>
      <c r="C90" s="52"/>
      <c r="D90" s="52"/>
      <c r="E90" s="53" t="s">
        <v>63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12</v>
      </c>
      <c r="C91" s="42" t="s">
        <v>181</v>
      </c>
      <c r="D91" s="42" t="s">
        <v>7</v>
      </c>
      <c r="E91" s="42" t="s">
        <v>182</v>
      </c>
      <c r="F91" s="42" t="s">
        <v>7</v>
      </c>
      <c r="G91" s="43" t="s">
        <v>177</v>
      </c>
      <c r="H91" s="55">
        <v>90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56</v>
      </c>
      <c r="C92" s="1"/>
      <c r="D92" s="1"/>
      <c r="E92" s="50" t="s">
        <v>381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58</v>
      </c>
      <c r="C93" s="1"/>
      <c r="D93" s="1"/>
      <c r="E93" s="50" t="s">
        <v>382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60</v>
      </c>
      <c r="C94" s="1"/>
      <c r="D94" s="1"/>
      <c r="E94" s="50" t="s">
        <v>185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62</v>
      </c>
      <c r="C95" s="52"/>
      <c r="D95" s="52"/>
      <c r="E95" s="53" t="s">
        <v>63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13</v>
      </c>
      <c r="C96" s="42" t="s">
        <v>383</v>
      </c>
      <c r="D96" s="42" t="s">
        <v>7</v>
      </c>
      <c r="E96" s="42" t="s">
        <v>384</v>
      </c>
      <c r="F96" s="42" t="s">
        <v>7</v>
      </c>
      <c r="G96" s="43" t="s">
        <v>177</v>
      </c>
      <c r="H96" s="55">
        <v>5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56</v>
      </c>
      <c r="C97" s="1"/>
      <c r="D97" s="1"/>
      <c r="E97" s="50" t="s">
        <v>385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58</v>
      </c>
      <c r="C98" s="1"/>
      <c r="D98" s="1"/>
      <c r="E98" s="50" t="s">
        <v>119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60</v>
      </c>
      <c r="C99" s="1"/>
      <c r="D99" s="1"/>
      <c r="E99" s="50" t="s">
        <v>386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62</v>
      </c>
      <c r="C100" s="52"/>
      <c r="D100" s="52"/>
      <c r="E100" s="53" t="s">
        <v>63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 thickBot="1" ht="25" customHeight="1">
      <c r="A101" s="10"/>
      <c r="B101" s="1"/>
      <c r="C101" s="60">
        <v>1</v>
      </c>
      <c r="D101" s="1"/>
      <c r="E101" s="60" t="s">
        <v>93</v>
      </c>
      <c r="F101" s="1"/>
      <c r="G101" s="61" t="s">
        <v>86</v>
      </c>
      <c r="H101" s="62">
        <f>J51+J56+J61+J66+J71+J76+J81+J86+J91+J96</f>
        <v>0</v>
      </c>
      <c r="I101" s="61" t="s">
        <v>87</v>
      </c>
      <c r="J101" s="63">
        <f>(L101-H101)</f>
        <v>0</v>
      </c>
      <c r="K101" s="61" t="s">
        <v>88</v>
      </c>
      <c r="L101" s="64">
        <f>ROUND((J51+J56+J61+J66+J71+J76+J81+J86+J91+J96)*1.21,2)</f>
        <v>0</v>
      </c>
      <c r="M101" s="13"/>
      <c r="N101" s="2"/>
      <c r="O101" s="2"/>
      <c r="P101" s="2"/>
      <c r="Q101" s="33">
        <f>0+Q51+Q56+Q61+Q66+Q71+Q76+Q81+Q86+Q91+Q96</f>
        <v>0</v>
      </c>
      <c r="R101" s="9">
        <f>0+R51+R56+R61+R66+R71+R76+R81+R86+R91+R96</f>
        <v>0</v>
      </c>
      <c r="S101" s="65">
        <f>Q101*(1+J101)+R101</f>
        <v>0</v>
      </c>
    </row>
    <row r="102" thickTop="1" thickBot="1" ht="25" customHeight="1">
      <c r="A102" s="10"/>
      <c r="B102" s="66"/>
      <c r="C102" s="66"/>
      <c r="D102" s="66"/>
      <c r="E102" s="66"/>
      <c r="F102" s="66"/>
      <c r="G102" s="67" t="s">
        <v>89</v>
      </c>
      <c r="H102" s="68">
        <f>0+J51+J56+J61+J66+J71+J76+J81+J86+J91+J96</f>
        <v>0</v>
      </c>
      <c r="I102" s="67" t="s">
        <v>90</v>
      </c>
      <c r="J102" s="69">
        <f>0+J101</f>
        <v>0</v>
      </c>
      <c r="K102" s="67" t="s">
        <v>91</v>
      </c>
      <c r="L102" s="70">
        <f>0+L101</f>
        <v>0</v>
      </c>
      <c r="M102" s="13"/>
      <c r="N102" s="2"/>
      <c r="O102" s="2"/>
      <c r="P102" s="2"/>
      <c r="Q102" s="2"/>
    </row>
    <row r="103" ht="40" customHeight="1">
      <c r="A103" s="10"/>
      <c r="B103" s="75" t="s">
        <v>186</v>
      </c>
      <c r="C103" s="1"/>
      <c r="D103" s="1"/>
      <c r="E103" s="1"/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1">
        <v>14</v>
      </c>
      <c r="C104" s="42" t="s">
        <v>387</v>
      </c>
      <c r="D104" s="42" t="s">
        <v>7</v>
      </c>
      <c r="E104" s="42" t="s">
        <v>388</v>
      </c>
      <c r="F104" s="42" t="s">
        <v>7</v>
      </c>
      <c r="G104" s="43" t="s">
        <v>126</v>
      </c>
      <c r="H104" s="44">
        <v>3.6000000000000001</v>
      </c>
      <c r="I104" s="45">
        <v>0</v>
      </c>
      <c r="J104" s="46">
        <f>ROUND(H104*I104,2)</f>
        <v>0</v>
      </c>
      <c r="K104" s="47">
        <v>0.20999999999999999</v>
      </c>
      <c r="L104" s="48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49" t="s">
        <v>56</v>
      </c>
      <c r="C105" s="1"/>
      <c r="D105" s="1"/>
      <c r="E105" s="50" t="s">
        <v>389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58</v>
      </c>
      <c r="C106" s="1"/>
      <c r="D106" s="1"/>
      <c r="E106" s="50" t="s">
        <v>390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60</v>
      </c>
      <c r="C107" s="1"/>
      <c r="D107" s="1"/>
      <c r="E107" s="50" t="s">
        <v>190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thickBot="1">
      <c r="A108" s="10"/>
      <c r="B108" s="51" t="s">
        <v>62</v>
      </c>
      <c r="C108" s="52"/>
      <c r="D108" s="52"/>
      <c r="E108" s="53" t="s">
        <v>63</v>
      </c>
      <c r="F108" s="52"/>
      <c r="G108" s="52"/>
      <c r="H108" s="54"/>
      <c r="I108" s="52"/>
      <c r="J108" s="54"/>
      <c r="K108" s="52"/>
      <c r="L108" s="52"/>
      <c r="M108" s="13"/>
      <c r="N108" s="2"/>
      <c r="O108" s="2"/>
      <c r="P108" s="2"/>
      <c r="Q108" s="2"/>
    </row>
    <row r="109" thickTop="1">
      <c r="A109" s="10"/>
      <c r="B109" s="41">
        <v>15</v>
      </c>
      <c r="C109" s="42" t="s">
        <v>191</v>
      </c>
      <c r="D109" s="42" t="s">
        <v>7</v>
      </c>
      <c r="E109" s="42" t="s">
        <v>192</v>
      </c>
      <c r="F109" s="42" t="s">
        <v>7</v>
      </c>
      <c r="G109" s="43" t="s">
        <v>177</v>
      </c>
      <c r="H109" s="55">
        <v>48</v>
      </c>
      <c r="I109" s="56">
        <v>0</v>
      </c>
      <c r="J109" s="57">
        <f>ROUND(H109*I109,2)</f>
        <v>0</v>
      </c>
      <c r="K109" s="58">
        <v>0.20999999999999999</v>
      </c>
      <c r="L109" s="59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49" t="s">
        <v>56</v>
      </c>
      <c r="C110" s="1"/>
      <c r="D110" s="1"/>
      <c r="E110" s="50" t="s">
        <v>391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58</v>
      </c>
      <c r="C111" s="1"/>
      <c r="D111" s="1"/>
      <c r="E111" s="50" t="s">
        <v>392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60</v>
      </c>
      <c r="C112" s="1"/>
      <c r="D112" s="1"/>
      <c r="E112" s="50" t="s">
        <v>195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thickBot="1">
      <c r="A113" s="10"/>
      <c r="B113" s="51" t="s">
        <v>62</v>
      </c>
      <c r="C113" s="52"/>
      <c r="D113" s="52"/>
      <c r="E113" s="53" t="s">
        <v>63</v>
      </c>
      <c r="F113" s="52"/>
      <c r="G113" s="52"/>
      <c r="H113" s="54"/>
      <c r="I113" s="52"/>
      <c r="J113" s="54"/>
      <c r="K113" s="52"/>
      <c r="L113" s="52"/>
      <c r="M113" s="13"/>
      <c r="N113" s="2"/>
      <c r="O113" s="2"/>
      <c r="P113" s="2"/>
      <c r="Q113" s="2"/>
    </row>
    <row r="114" thickTop="1">
      <c r="A114" s="10"/>
      <c r="B114" s="41">
        <v>16</v>
      </c>
      <c r="C114" s="42" t="s">
        <v>393</v>
      </c>
      <c r="D114" s="42" t="s">
        <v>7</v>
      </c>
      <c r="E114" s="42" t="s">
        <v>394</v>
      </c>
      <c r="F114" s="42" t="s">
        <v>7</v>
      </c>
      <c r="G114" s="43" t="s">
        <v>101</v>
      </c>
      <c r="H114" s="55">
        <v>3.2639999999999998</v>
      </c>
      <c r="I114" s="56">
        <v>0</v>
      </c>
      <c r="J114" s="57">
        <f>ROUND(H114*I114,2)</f>
        <v>0</v>
      </c>
      <c r="K114" s="58">
        <v>0.20999999999999999</v>
      </c>
      <c r="L114" s="59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56</v>
      </c>
      <c r="C115" s="1"/>
      <c r="D115" s="1"/>
      <c r="E115" s="50" t="s">
        <v>395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58</v>
      </c>
      <c r="C116" s="1"/>
      <c r="D116" s="1"/>
      <c r="E116" s="50" t="s">
        <v>396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60</v>
      </c>
      <c r="C117" s="1"/>
      <c r="D117" s="1"/>
      <c r="E117" s="50" t="s">
        <v>397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62</v>
      </c>
      <c r="C118" s="52"/>
      <c r="D118" s="52"/>
      <c r="E118" s="53" t="s">
        <v>63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17</v>
      </c>
      <c r="C119" s="42" t="s">
        <v>398</v>
      </c>
      <c r="D119" s="42" t="s">
        <v>7</v>
      </c>
      <c r="E119" s="42" t="s">
        <v>399</v>
      </c>
      <c r="F119" s="42" t="s">
        <v>7</v>
      </c>
      <c r="G119" s="43" t="s">
        <v>198</v>
      </c>
      <c r="H119" s="55">
        <v>96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56</v>
      </c>
      <c r="C120" s="1"/>
      <c r="D120" s="1"/>
      <c r="E120" s="50" t="s">
        <v>400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58</v>
      </c>
      <c r="C121" s="1"/>
      <c r="D121" s="1"/>
      <c r="E121" s="50" t="s">
        <v>401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60</v>
      </c>
      <c r="C122" s="1"/>
      <c r="D122" s="1"/>
      <c r="E122" s="50" t="s">
        <v>402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62</v>
      </c>
      <c r="C123" s="52"/>
      <c r="D123" s="52"/>
      <c r="E123" s="53" t="s">
        <v>63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>
      <c r="A124" s="10"/>
      <c r="B124" s="41">
        <v>18</v>
      </c>
      <c r="C124" s="42" t="s">
        <v>403</v>
      </c>
      <c r="D124" s="42" t="s">
        <v>7</v>
      </c>
      <c r="E124" s="42" t="s">
        <v>404</v>
      </c>
      <c r="F124" s="42" t="s">
        <v>7</v>
      </c>
      <c r="G124" s="43" t="s">
        <v>198</v>
      </c>
      <c r="H124" s="55">
        <v>240</v>
      </c>
      <c r="I124" s="56">
        <v>0</v>
      </c>
      <c r="J124" s="57">
        <f>ROUND(H124*I124,2)</f>
        <v>0</v>
      </c>
      <c r="K124" s="58">
        <v>0.20999999999999999</v>
      </c>
      <c r="L124" s="59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49" t="s">
        <v>56</v>
      </c>
      <c r="C125" s="1"/>
      <c r="D125" s="1"/>
      <c r="E125" s="50" t="s">
        <v>405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>
      <c r="A126" s="10"/>
      <c r="B126" s="49" t="s">
        <v>58</v>
      </c>
      <c r="C126" s="1"/>
      <c r="D126" s="1"/>
      <c r="E126" s="50" t="s">
        <v>406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60</v>
      </c>
      <c r="C127" s="1"/>
      <c r="D127" s="1"/>
      <c r="E127" s="50" t="s">
        <v>407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 thickBot="1">
      <c r="A128" s="10"/>
      <c r="B128" s="51" t="s">
        <v>62</v>
      </c>
      <c r="C128" s="52"/>
      <c r="D128" s="52"/>
      <c r="E128" s="53" t="s">
        <v>63</v>
      </c>
      <c r="F128" s="52"/>
      <c r="G128" s="52"/>
      <c r="H128" s="54"/>
      <c r="I128" s="52"/>
      <c r="J128" s="54"/>
      <c r="K128" s="52"/>
      <c r="L128" s="52"/>
      <c r="M128" s="13"/>
      <c r="N128" s="2"/>
      <c r="O128" s="2"/>
      <c r="P128" s="2"/>
      <c r="Q128" s="2"/>
    </row>
    <row r="129" thickTop="1">
      <c r="A129" s="10"/>
      <c r="B129" s="41">
        <v>19</v>
      </c>
      <c r="C129" s="42" t="s">
        <v>408</v>
      </c>
      <c r="D129" s="42" t="s">
        <v>7</v>
      </c>
      <c r="E129" s="42" t="s">
        <v>409</v>
      </c>
      <c r="F129" s="42" t="s">
        <v>7</v>
      </c>
      <c r="G129" s="43" t="s">
        <v>126</v>
      </c>
      <c r="H129" s="55">
        <v>6.7759999999999998</v>
      </c>
      <c r="I129" s="56">
        <v>0</v>
      </c>
      <c r="J129" s="57">
        <f>ROUND(H129*I129,2)</f>
        <v>0</v>
      </c>
      <c r="K129" s="58">
        <v>0.20999999999999999</v>
      </c>
      <c r="L129" s="59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56</v>
      </c>
      <c r="C130" s="1"/>
      <c r="D130" s="1"/>
      <c r="E130" s="50" t="s">
        <v>410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58</v>
      </c>
      <c r="C131" s="1"/>
      <c r="D131" s="1"/>
      <c r="E131" s="50" t="s">
        <v>411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60</v>
      </c>
      <c r="C132" s="1"/>
      <c r="D132" s="1"/>
      <c r="E132" s="50" t="s">
        <v>412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62</v>
      </c>
      <c r="C133" s="52"/>
      <c r="D133" s="52"/>
      <c r="E133" s="53" t="s">
        <v>63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20</v>
      </c>
      <c r="C134" s="42" t="s">
        <v>202</v>
      </c>
      <c r="D134" s="42" t="s">
        <v>7</v>
      </c>
      <c r="E134" s="42" t="s">
        <v>203</v>
      </c>
      <c r="F134" s="42" t="s">
        <v>7</v>
      </c>
      <c r="G134" s="43" t="s">
        <v>177</v>
      </c>
      <c r="H134" s="55">
        <v>90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56</v>
      </c>
      <c r="C135" s="1"/>
      <c r="D135" s="1"/>
      <c r="E135" s="50" t="s">
        <v>413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58</v>
      </c>
      <c r="C136" s="1"/>
      <c r="D136" s="1"/>
      <c r="E136" s="50" t="s">
        <v>414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60</v>
      </c>
      <c r="C137" s="1"/>
      <c r="D137" s="1"/>
      <c r="E137" s="50" t="s">
        <v>206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62</v>
      </c>
      <c r="C138" s="52"/>
      <c r="D138" s="52"/>
      <c r="E138" s="53" t="s">
        <v>63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0">
        <v>2</v>
      </c>
      <c r="D139" s="1"/>
      <c r="E139" s="60" t="s">
        <v>94</v>
      </c>
      <c r="F139" s="1"/>
      <c r="G139" s="61" t="s">
        <v>86</v>
      </c>
      <c r="H139" s="62">
        <f>J104+J109+J114+J119+J124+J129+J134</f>
        <v>0</v>
      </c>
      <c r="I139" s="61" t="s">
        <v>87</v>
      </c>
      <c r="J139" s="63">
        <f>(L139-H139)</f>
        <v>0</v>
      </c>
      <c r="K139" s="61" t="s">
        <v>88</v>
      </c>
      <c r="L139" s="64">
        <f>ROUND((J104+J109+J114+J119+J124+J129+J134)*1.21,2)</f>
        <v>0</v>
      </c>
      <c r="M139" s="13"/>
      <c r="N139" s="2"/>
      <c r="O139" s="2"/>
      <c r="P139" s="2"/>
      <c r="Q139" s="33">
        <f>0+Q104+Q109+Q114+Q119+Q124+Q129+Q134</f>
        <v>0</v>
      </c>
      <c r="R139" s="9">
        <f>0+R104+R109+R114+R119+R124+R129+R134</f>
        <v>0</v>
      </c>
      <c r="S139" s="65">
        <f>Q139*(1+J139)+R139</f>
        <v>0</v>
      </c>
    </row>
    <row r="140" thickTop="1" thickBot="1" ht="25" customHeight="1">
      <c r="A140" s="10"/>
      <c r="B140" s="66"/>
      <c r="C140" s="66"/>
      <c r="D140" s="66"/>
      <c r="E140" s="66"/>
      <c r="F140" s="66"/>
      <c r="G140" s="67" t="s">
        <v>89</v>
      </c>
      <c r="H140" s="68">
        <f>0+J104+J109+J114+J119+J124+J129+J134</f>
        <v>0</v>
      </c>
      <c r="I140" s="67" t="s">
        <v>90</v>
      </c>
      <c r="J140" s="69">
        <f>0+J139</f>
        <v>0</v>
      </c>
      <c r="K140" s="67" t="s">
        <v>91</v>
      </c>
      <c r="L140" s="70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75" t="s">
        <v>415</v>
      </c>
      <c r="C141" s="1"/>
      <c r="D141" s="1"/>
      <c r="E141" s="1"/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1">
        <v>21</v>
      </c>
      <c r="C142" s="42" t="s">
        <v>416</v>
      </c>
      <c r="D142" s="42" t="s">
        <v>7</v>
      </c>
      <c r="E142" s="42" t="s">
        <v>417</v>
      </c>
      <c r="F142" s="42" t="s">
        <v>7</v>
      </c>
      <c r="G142" s="43" t="s">
        <v>126</v>
      </c>
      <c r="H142" s="44">
        <v>5.7599999999999998</v>
      </c>
      <c r="I142" s="45">
        <v>0</v>
      </c>
      <c r="J142" s="46">
        <f>ROUND(H142*I142,2)</f>
        <v>0</v>
      </c>
      <c r="K142" s="47">
        <v>0.20999999999999999</v>
      </c>
      <c r="L142" s="48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56</v>
      </c>
      <c r="C143" s="1"/>
      <c r="D143" s="1"/>
      <c r="E143" s="50" t="s">
        <v>418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58</v>
      </c>
      <c r="C144" s="1"/>
      <c r="D144" s="1"/>
      <c r="E144" s="50" t="s">
        <v>419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60</v>
      </c>
      <c r="C145" s="1"/>
      <c r="D145" s="1"/>
      <c r="E145" s="50" t="s">
        <v>420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>
      <c r="A146" s="10"/>
      <c r="B146" s="51" t="s">
        <v>62</v>
      </c>
      <c r="C146" s="52"/>
      <c r="D146" s="52"/>
      <c r="E146" s="53" t="s">
        <v>63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>
      <c r="A147" s="10"/>
      <c r="B147" s="41">
        <v>22</v>
      </c>
      <c r="C147" s="42" t="s">
        <v>421</v>
      </c>
      <c r="D147" s="42" t="s">
        <v>7</v>
      </c>
      <c r="E147" s="42" t="s">
        <v>422</v>
      </c>
      <c r="F147" s="42" t="s">
        <v>7</v>
      </c>
      <c r="G147" s="43" t="s">
        <v>101</v>
      </c>
      <c r="H147" s="55">
        <v>0.69099999999999995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49" t="s">
        <v>56</v>
      </c>
      <c r="C148" s="1"/>
      <c r="D148" s="1"/>
      <c r="E148" s="50" t="s">
        <v>423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58</v>
      </c>
      <c r="C149" s="1"/>
      <c r="D149" s="1"/>
      <c r="E149" s="50" t="s">
        <v>424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60</v>
      </c>
      <c r="C150" s="1"/>
      <c r="D150" s="1"/>
      <c r="E150" s="50" t="s">
        <v>425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>
      <c r="A151" s="10"/>
      <c r="B151" s="51" t="s">
        <v>62</v>
      </c>
      <c r="C151" s="52"/>
      <c r="D151" s="52"/>
      <c r="E151" s="53" t="s">
        <v>63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>
      <c r="A152" s="10"/>
      <c r="B152" s="41">
        <v>23</v>
      </c>
      <c r="C152" s="42" t="s">
        <v>426</v>
      </c>
      <c r="D152" s="42" t="s">
        <v>7</v>
      </c>
      <c r="E152" s="42" t="s">
        <v>427</v>
      </c>
      <c r="F152" s="42" t="s">
        <v>7</v>
      </c>
      <c r="G152" s="43" t="s">
        <v>126</v>
      </c>
      <c r="H152" s="55">
        <v>49.200000000000003</v>
      </c>
      <c r="I152" s="56">
        <v>0</v>
      </c>
      <c r="J152" s="57">
        <f>ROUND(H152*I152,2)</f>
        <v>0</v>
      </c>
      <c r="K152" s="58">
        <v>0.20999999999999999</v>
      </c>
      <c r="L152" s="59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49" t="s">
        <v>56</v>
      </c>
      <c r="C153" s="1"/>
      <c r="D153" s="1"/>
      <c r="E153" s="50" t="s">
        <v>428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58</v>
      </c>
      <c r="C154" s="1"/>
      <c r="D154" s="1"/>
      <c r="E154" s="50" t="s">
        <v>429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60</v>
      </c>
      <c r="C155" s="1"/>
      <c r="D155" s="1"/>
      <c r="E155" s="50" t="s">
        <v>420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>
      <c r="A156" s="10"/>
      <c r="B156" s="51" t="s">
        <v>62</v>
      </c>
      <c r="C156" s="52"/>
      <c r="D156" s="52"/>
      <c r="E156" s="53" t="s">
        <v>63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>
      <c r="A157" s="10"/>
      <c r="B157" s="41">
        <v>24</v>
      </c>
      <c r="C157" s="42" t="s">
        <v>430</v>
      </c>
      <c r="D157" s="42" t="s">
        <v>7</v>
      </c>
      <c r="E157" s="42" t="s">
        <v>431</v>
      </c>
      <c r="F157" s="42" t="s">
        <v>7</v>
      </c>
      <c r="G157" s="43" t="s">
        <v>101</v>
      </c>
      <c r="H157" s="55">
        <v>3.9359999999999999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49" t="s">
        <v>56</v>
      </c>
      <c r="C158" s="1"/>
      <c r="D158" s="1"/>
      <c r="E158" s="50" t="s">
        <v>432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58</v>
      </c>
      <c r="C159" s="1"/>
      <c r="D159" s="1"/>
      <c r="E159" s="50" t="s">
        <v>433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60</v>
      </c>
      <c r="C160" s="1"/>
      <c r="D160" s="1"/>
      <c r="E160" s="50" t="s">
        <v>425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>
      <c r="A161" s="10"/>
      <c r="B161" s="51" t="s">
        <v>62</v>
      </c>
      <c r="C161" s="52"/>
      <c r="D161" s="52"/>
      <c r="E161" s="53" t="s">
        <v>63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 thickBot="1" ht="25" customHeight="1">
      <c r="A162" s="10"/>
      <c r="B162" s="1"/>
      <c r="C162" s="60">
        <v>3</v>
      </c>
      <c r="D162" s="1"/>
      <c r="E162" s="60" t="s">
        <v>356</v>
      </c>
      <c r="F162" s="1"/>
      <c r="G162" s="61" t="s">
        <v>86</v>
      </c>
      <c r="H162" s="62">
        <f>J142+J147+J152+J157</f>
        <v>0</v>
      </c>
      <c r="I162" s="61" t="s">
        <v>87</v>
      </c>
      <c r="J162" s="63">
        <f>(L162-H162)</f>
        <v>0</v>
      </c>
      <c r="K162" s="61" t="s">
        <v>88</v>
      </c>
      <c r="L162" s="64">
        <f>ROUND((J142+J147+J152+J157)*1.21,2)</f>
        <v>0</v>
      </c>
      <c r="M162" s="13"/>
      <c r="N162" s="2"/>
      <c r="O162" s="2"/>
      <c r="P162" s="2"/>
      <c r="Q162" s="33">
        <f>0+Q142+Q147+Q152+Q157</f>
        <v>0</v>
      </c>
      <c r="R162" s="9">
        <f>0+R142+R147+R152+R157</f>
        <v>0</v>
      </c>
      <c r="S162" s="65">
        <f>Q162*(1+J162)+R162</f>
        <v>0</v>
      </c>
    </row>
    <row r="163" thickTop="1" thickBot="1" ht="25" customHeight="1">
      <c r="A163" s="10"/>
      <c r="B163" s="66"/>
      <c r="C163" s="66"/>
      <c r="D163" s="66"/>
      <c r="E163" s="66"/>
      <c r="F163" s="66"/>
      <c r="G163" s="67" t="s">
        <v>89</v>
      </c>
      <c r="H163" s="68">
        <f>0+J142+J147+J152+J157</f>
        <v>0</v>
      </c>
      <c r="I163" s="67" t="s">
        <v>90</v>
      </c>
      <c r="J163" s="69">
        <f>0+J162</f>
        <v>0</v>
      </c>
      <c r="K163" s="67" t="s">
        <v>91</v>
      </c>
      <c r="L163" s="70">
        <f>0+L162</f>
        <v>0</v>
      </c>
      <c r="M163" s="13"/>
      <c r="N163" s="2"/>
      <c r="O163" s="2"/>
      <c r="P163" s="2"/>
      <c r="Q163" s="2"/>
    </row>
    <row r="164" ht="40" customHeight="1">
      <c r="A164" s="10"/>
      <c r="B164" s="75" t="s">
        <v>207</v>
      </c>
      <c r="C164" s="1"/>
      <c r="D164" s="1"/>
      <c r="E164" s="1"/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1">
        <v>25</v>
      </c>
      <c r="C165" s="42" t="s">
        <v>434</v>
      </c>
      <c r="D165" s="42" t="s">
        <v>7</v>
      </c>
      <c r="E165" s="42" t="s">
        <v>435</v>
      </c>
      <c r="F165" s="42" t="s">
        <v>7</v>
      </c>
      <c r="G165" s="43" t="s">
        <v>126</v>
      </c>
      <c r="H165" s="44">
        <v>8.2799999999999994</v>
      </c>
      <c r="I165" s="45">
        <v>0</v>
      </c>
      <c r="J165" s="46">
        <f>ROUND(H165*I165,2)</f>
        <v>0</v>
      </c>
      <c r="K165" s="47">
        <v>0.20999999999999999</v>
      </c>
      <c r="L165" s="48">
        <f>ROUND(J165*1.21,2)</f>
        <v>0</v>
      </c>
      <c r="M165" s="13"/>
      <c r="N165" s="2"/>
      <c r="O165" s="2"/>
      <c r="P165" s="2"/>
      <c r="Q165" s="33">
        <f>IF(ISNUMBER(K165),IF(H165&gt;0,IF(I165&gt;0,J165,0),0),0)</f>
        <v>0</v>
      </c>
      <c r="R165" s="9">
        <f>IF(ISNUMBER(K165)=FALSE,J165,0)</f>
        <v>0</v>
      </c>
    </row>
    <row r="166">
      <c r="A166" s="10"/>
      <c r="B166" s="49" t="s">
        <v>56</v>
      </c>
      <c r="C166" s="1"/>
      <c r="D166" s="1"/>
      <c r="E166" s="50" t="s">
        <v>436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58</v>
      </c>
      <c r="C167" s="1"/>
      <c r="D167" s="1"/>
      <c r="E167" s="50" t="s">
        <v>437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60</v>
      </c>
      <c r="C168" s="1"/>
      <c r="D168" s="1"/>
      <c r="E168" s="50" t="s">
        <v>212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thickBot="1">
      <c r="A169" s="10"/>
      <c r="B169" s="51" t="s">
        <v>62</v>
      </c>
      <c r="C169" s="52"/>
      <c r="D169" s="52"/>
      <c r="E169" s="53" t="s">
        <v>63</v>
      </c>
      <c r="F169" s="52"/>
      <c r="G169" s="52"/>
      <c r="H169" s="54"/>
      <c r="I169" s="52"/>
      <c r="J169" s="54"/>
      <c r="K169" s="52"/>
      <c r="L169" s="52"/>
      <c r="M169" s="13"/>
      <c r="N169" s="2"/>
      <c r="O169" s="2"/>
      <c r="P169" s="2"/>
      <c r="Q169" s="2"/>
    </row>
    <row r="170" thickTop="1">
      <c r="A170" s="10"/>
      <c r="B170" s="41">
        <v>26</v>
      </c>
      <c r="C170" s="42" t="s">
        <v>438</v>
      </c>
      <c r="D170" s="42" t="s">
        <v>7</v>
      </c>
      <c r="E170" s="42" t="s">
        <v>439</v>
      </c>
      <c r="F170" s="42" t="s">
        <v>7</v>
      </c>
      <c r="G170" s="43" t="s">
        <v>126</v>
      </c>
      <c r="H170" s="55">
        <v>3.6000000000000001</v>
      </c>
      <c r="I170" s="56">
        <v>0</v>
      </c>
      <c r="J170" s="57">
        <f>ROUND(H170*I170,2)</f>
        <v>0</v>
      </c>
      <c r="K170" s="58">
        <v>0.20999999999999999</v>
      </c>
      <c r="L170" s="59">
        <f>ROUND(J170*1.21,2)</f>
        <v>0</v>
      </c>
      <c r="M170" s="13"/>
      <c r="N170" s="2"/>
      <c r="O170" s="2"/>
      <c r="P170" s="2"/>
      <c r="Q170" s="33">
        <f>IF(ISNUMBER(K170),IF(H170&gt;0,IF(I170&gt;0,J170,0),0),0)</f>
        <v>0</v>
      </c>
      <c r="R170" s="9">
        <f>IF(ISNUMBER(K170)=FALSE,J170,0)</f>
        <v>0</v>
      </c>
    </row>
    <row r="171">
      <c r="A171" s="10"/>
      <c r="B171" s="49" t="s">
        <v>56</v>
      </c>
      <c r="C171" s="1"/>
      <c r="D171" s="1"/>
      <c r="E171" s="50" t="s">
        <v>440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58</v>
      </c>
      <c r="C172" s="1"/>
      <c r="D172" s="1"/>
      <c r="E172" s="50" t="s">
        <v>390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60</v>
      </c>
      <c r="C173" s="1"/>
      <c r="D173" s="1"/>
      <c r="E173" s="50" t="s">
        <v>212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thickBot="1">
      <c r="A174" s="10"/>
      <c r="B174" s="51" t="s">
        <v>62</v>
      </c>
      <c r="C174" s="52"/>
      <c r="D174" s="52"/>
      <c r="E174" s="53" t="s">
        <v>63</v>
      </c>
      <c r="F174" s="52"/>
      <c r="G174" s="52"/>
      <c r="H174" s="54"/>
      <c r="I174" s="52"/>
      <c r="J174" s="54"/>
      <c r="K174" s="52"/>
      <c r="L174" s="52"/>
      <c r="M174" s="13"/>
      <c r="N174" s="2"/>
      <c r="O174" s="2"/>
      <c r="P174" s="2"/>
      <c r="Q174" s="2"/>
    </row>
    <row r="175" thickTop="1">
      <c r="A175" s="10"/>
      <c r="B175" s="41">
        <v>27</v>
      </c>
      <c r="C175" s="42" t="s">
        <v>441</v>
      </c>
      <c r="D175" s="42">
        <v>1</v>
      </c>
      <c r="E175" s="42" t="s">
        <v>442</v>
      </c>
      <c r="F175" s="42" t="s">
        <v>7</v>
      </c>
      <c r="G175" s="43" t="s">
        <v>126</v>
      </c>
      <c r="H175" s="55">
        <v>28.5</v>
      </c>
      <c r="I175" s="56">
        <v>0</v>
      </c>
      <c r="J175" s="57">
        <f>ROUND(H175*I175,2)</f>
        <v>0</v>
      </c>
      <c r="K175" s="58">
        <v>0.20999999999999999</v>
      </c>
      <c r="L175" s="59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56</v>
      </c>
      <c r="C176" s="1"/>
      <c r="D176" s="1"/>
      <c r="E176" s="50" t="s">
        <v>443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58</v>
      </c>
      <c r="C177" s="1"/>
      <c r="D177" s="1"/>
      <c r="E177" s="50" t="s">
        <v>444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60</v>
      </c>
      <c r="C178" s="1"/>
      <c r="D178" s="1"/>
      <c r="E178" s="50" t="s">
        <v>217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thickBot="1">
      <c r="A179" s="10"/>
      <c r="B179" s="51" t="s">
        <v>62</v>
      </c>
      <c r="C179" s="52"/>
      <c r="D179" s="52"/>
      <c r="E179" s="53" t="s">
        <v>63</v>
      </c>
      <c r="F179" s="52"/>
      <c r="G179" s="52"/>
      <c r="H179" s="54"/>
      <c r="I179" s="52"/>
      <c r="J179" s="54"/>
      <c r="K179" s="52"/>
      <c r="L179" s="52"/>
      <c r="M179" s="13"/>
      <c r="N179" s="2"/>
      <c r="O179" s="2"/>
      <c r="P179" s="2"/>
      <c r="Q179" s="2"/>
    </row>
    <row r="180" thickTop="1">
      <c r="A180" s="10"/>
      <c r="B180" s="41">
        <v>28</v>
      </c>
      <c r="C180" s="42" t="s">
        <v>441</v>
      </c>
      <c r="D180" s="42">
        <v>2</v>
      </c>
      <c r="E180" s="42" t="s">
        <v>442</v>
      </c>
      <c r="F180" s="42" t="s">
        <v>7</v>
      </c>
      <c r="G180" s="43" t="s">
        <v>126</v>
      </c>
      <c r="H180" s="55">
        <v>48</v>
      </c>
      <c r="I180" s="56">
        <v>0</v>
      </c>
      <c r="J180" s="57">
        <f>ROUND(H180*I180,2)</f>
        <v>0</v>
      </c>
      <c r="K180" s="58">
        <v>0.20999999999999999</v>
      </c>
      <c r="L180" s="59">
        <f>ROUND(J180*1.21,2)</f>
        <v>0</v>
      </c>
      <c r="M180" s="13"/>
      <c r="N180" s="2"/>
      <c r="O180" s="2"/>
      <c r="P180" s="2"/>
      <c r="Q180" s="33">
        <f>IF(ISNUMBER(K180),IF(H180&gt;0,IF(I180&gt;0,J180,0),0),0)</f>
        <v>0</v>
      </c>
      <c r="R180" s="9">
        <f>IF(ISNUMBER(K180)=FALSE,J180,0)</f>
        <v>0</v>
      </c>
    </row>
    <row r="181">
      <c r="A181" s="10"/>
      <c r="B181" s="49" t="s">
        <v>56</v>
      </c>
      <c r="C181" s="1"/>
      <c r="D181" s="1"/>
      <c r="E181" s="50" t="s">
        <v>445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>
      <c r="A182" s="10"/>
      <c r="B182" s="49" t="s">
        <v>58</v>
      </c>
      <c r="C182" s="1"/>
      <c r="D182" s="1"/>
      <c r="E182" s="50" t="s">
        <v>446</v>
      </c>
      <c r="F182" s="1"/>
      <c r="G182" s="1"/>
      <c r="H182" s="40"/>
      <c r="I182" s="1"/>
      <c r="J182" s="40"/>
      <c r="K182" s="1"/>
      <c r="L182" s="1"/>
      <c r="M182" s="13"/>
      <c r="N182" s="2"/>
      <c r="O182" s="2"/>
      <c r="P182" s="2"/>
      <c r="Q182" s="2"/>
    </row>
    <row r="183">
      <c r="A183" s="10"/>
      <c r="B183" s="49" t="s">
        <v>60</v>
      </c>
      <c r="C183" s="1"/>
      <c r="D183" s="1"/>
      <c r="E183" s="50" t="s">
        <v>217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thickBot="1">
      <c r="A184" s="10"/>
      <c r="B184" s="51" t="s">
        <v>62</v>
      </c>
      <c r="C184" s="52"/>
      <c r="D184" s="52"/>
      <c r="E184" s="53" t="s">
        <v>63</v>
      </c>
      <c r="F184" s="52"/>
      <c r="G184" s="52"/>
      <c r="H184" s="54"/>
      <c r="I184" s="52"/>
      <c r="J184" s="54"/>
      <c r="K184" s="52"/>
      <c r="L184" s="52"/>
      <c r="M184" s="13"/>
      <c r="N184" s="2"/>
      <c r="O184" s="2"/>
      <c r="P184" s="2"/>
      <c r="Q184" s="2"/>
    </row>
    <row r="185" thickTop="1">
      <c r="A185" s="10"/>
      <c r="B185" s="41">
        <v>29</v>
      </c>
      <c r="C185" s="42" t="s">
        <v>447</v>
      </c>
      <c r="D185" s="42" t="s">
        <v>7</v>
      </c>
      <c r="E185" s="42" t="s">
        <v>448</v>
      </c>
      <c r="F185" s="42" t="s">
        <v>7</v>
      </c>
      <c r="G185" s="43" t="s">
        <v>126</v>
      </c>
      <c r="H185" s="55">
        <v>2.25</v>
      </c>
      <c r="I185" s="56">
        <v>0</v>
      </c>
      <c r="J185" s="57">
        <f>ROUND(H185*I185,2)</f>
        <v>0</v>
      </c>
      <c r="K185" s="58">
        <v>0.20999999999999999</v>
      </c>
      <c r="L185" s="59">
        <f>ROUND(J185*1.21,2)</f>
        <v>0</v>
      </c>
      <c r="M185" s="13"/>
      <c r="N185" s="2"/>
      <c r="O185" s="2"/>
      <c r="P185" s="2"/>
      <c r="Q185" s="33">
        <f>IF(ISNUMBER(K185),IF(H185&gt;0,IF(I185&gt;0,J185,0),0),0)</f>
        <v>0</v>
      </c>
      <c r="R185" s="9">
        <f>IF(ISNUMBER(K185)=FALSE,J185,0)</f>
        <v>0</v>
      </c>
    </row>
    <row r="186">
      <c r="A186" s="10"/>
      <c r="B186" s="49" t="s">
        <v>56</v>
      </c>
      <c r="C186" s="1"/>
      <c r="D186" s="1"/>
      <c r="E186" s="50" t="s">
        <v>449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>
      <c r="A187" s="10"/>
      <c r="B187" s="49" t="s">
        <v>58</v>
      </c>
      <c r="C187" s="1"/>
      <c r="D187" s="1"/>
      <c r="E187" s="50" t="s">
        <v>450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>
      <c r="A188" s="10"/>
      <c r="B188" s="49" t="s">
        <v>60</v>
      </c>
      <c r="C188" s="1"/>
      <c r="D188" s="1"/>
      <c r="E188" s="50" t="s">
        <v>217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thickBot="1">
      <c r="A189" s="10"/>
      <c r="B189" s="51" t="s">
        <v>62</v>
      </c>
      <c r="C189" s="52"/>
      <c r="D189" s="52"/>
      <c r="E189" s="53" t="s">
        <v>63</v>
      </c>
      <c r="F189" s="52"/>
      <c r="G189" s="52"/>
      <c r="H189" s="54"/>
      <c r="I189" s="52"/>
      <c r="J189" s="54"/>
      <c r="K189" s="52"/>
      <c r="L189" s="52"/>
      <c r="M189" s="13"/>
      <c r="N189" s="2"/>
      <c r="O189" s="2"/>
      <c r="P189" s="2"/>
      <c r="Q189" s="2"/>
    </row>
    <row r="190" thickTop="1" thickBot="1" ht="25" customHeight="1">
      <c r="A190" s="10"/>
      <c r="B190" s="1"/>
      <c r="C190" s="60">
        <v>4</v>
      </c>
      <c r="D190" s="1"/>
      <c r="E190" s="60" t="s">
        <v>95</v>
      </c>
      <c r="F190" s="1"/>
      <c r="G190" s="61" t="s">
        <v>86</v>
      </c>
      <c r="H190" s="62">
        <f>J165+J170+J175+J180+J185</f>
        <v>0</v>
      </c>
      <c r="I190" s="61" t="s">
        <v>87</v>
      </c>
      <c r="J190" s="63">
        <f>(L190-H190)</f>
        <v>0</v>
      </c>
      <c r="K190" s="61" t="s">
        <v>88</v>
      </c>
      <c r="L190" s="64">
        <f>ROUND((J165+J170+J175+J180+J185)*1.21,2)</f>
        <v>0</v>
      </c>
      <c r="M190" s="13"/>
      <c r="N190" s="2"/>
      <c r="O190" s="2"/>
      <c r="P190" s="2"/>
      <c r="Q190" s="33">
        <f>0+Q165+Q170+Q175+Q180+Q185</f>
        <v>0</v>
      </c>
      <c r="R190" s="9">
        <f>0+R165+R170+R175+R180+R185</f>
        <v>0</v>
      </c>
      <c r="S190" s="65">
        <f>Q190*(1+J190)+R190</f>
        <v>0</v>
      </c>
    </row>
    <row r="191" thickTop="1" thickBot="1" ht="25" customHeight="1">
      <c r="A191" s="10"/>
      <c r="B191" s="66"/>
      <c r="C191" s="66"/>
      <c r="D191" s="66"/>
      <c r="E191" s="66"/>
      <c r="F191" s="66"/>
      <c r="G191" s="67" t="s">
        <v>89</v>
      </c>
      <c r="H191" s="68">
        <f>0+J165+J170+J175+J180+J185</f>
        <v>0</v>
      </c>
      <c r="I191" s="67" t="s">
        <v>90</v>
      </c>
      <c r="J191" s="69">
        <f>0+J190</f>
        <v>0</v>
      </c>
      <c r="K191" s="67" t="s">
        <v>91</v>
      </c>
      <c r="L191" s="70">
        <f>0+L190</f>
        <v>0</v>
      </c>
      <c r="M191" s="13"/>
      <c r="N191" s="2"/>
      <c r="O191" s="2"/>
      <c r="P191" s="2"/>
      <c r="Q191" s="2"/>
    </row>
    <row r="192" ht="40" customHeight="1">
      <c r="A192" s="10"/>
      <c r="B192" s="75" t="s">
        <v>451</v>
      </c>
      <c r="C192" s="1"/>
      <c r="D192" s="1"/>
      <c r="E192" s="1"/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>
      <c r="A193" s="10"/>
      <c r="B193" s="41">
        <v>30</v>
      </c>
      <c r="C193" s="42" t="s">
        <v>452</v>
      </c>
      <c r="D193" s="42" t="s">
        <v>7</v>
      </c>
      <c r="E193" s="42" t="s">
        <v>453</v>
      </c>
      <c r="F193" s="42" t="s">
        <v>7</v>
      </c>
      <c r="G193" s="43" t="s">
        <v>177</v>
      </c>
      <c r="H193" s="44">
        <v>66</v>
      </c>
      <c r="I193" s="45">
        <v>0</v>
      </c>
      <c r="J193" s="46">
        <f>ROUND(H193*I193,2)</f>
        <v>0</v>
      </c>
      <c r="K193" s="47">
        <v>0.20999999999999999</v>
      </c>
      <c r="L193" s="48">
        <f>ROUND(J193*1.21,2)</f>
        <v>0</v>
      </c>
      <c r="M193" s="13"/>
      <c r="N193" s="2"/>
      <c r="O193" s="2"/>
      <c r="P193" s="2"/>
      <c r="Q193" s="33">
        <f>IF(ISNUMBER(K193),IF(H193&gt;0,IF(I193&gt;0,J193,0),0),0)</f>
        <v>0</v>
      </c>
      <c r="R193" s="9">
        <f>IF(ISNUMBER(K193)=FALSE,J193,0)</f>
        <v>0</v>
      </c>
    </row>
    <row r="194">
      <c r="A194" s="10"/>
      <c r="B194" s="49" t="s">
        <v>56</v>
      </c>
      <c r="C194" s="1"/>
      <c r="D194" s="1"/>
      <c r="E194" s="50" t="s">
        <v>454</v>
      </c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>
      <c r="A195" s="10"/>
      <c r="B195" s="49" t="s">
        <v>58</v>
      </c>
      <c r="C195" s="1"/>
      <c r="D195" s="1"/>
      <c r="E195" s="50" t="s">
        <v>455</v>
      </c>
      <c r="F195" s="1"/>
      <c r="G195" s="1"/>
      <c r="H195" s="40"/>
      <c r="I195" s="1"/>
      <c r="J195" s="40"/>
      <c r="K195" s="1"/>
      <c r="L195" s="1"/>
      <c r="M195" s="13"/>
      <c r="N195" s="2"/>
      <c r="O195" s="2"/>
      <c r="P195" s="2"/>
      <c r="Q195" s="2"/>
    </row>
    <row r="196">
      <c r="A196" s="10"/>
      <c r="B196" s="49" t="s">
        <v>60</v>
      </c>
      <c r="C196" s="1"/>
      <c r="D196" s="1"/>
      <c r="E196" s="50" t="s">
        <v>456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 thickBot="1">
      <c r="A197" s="10"/>
      <c r="B197" s="51" t="s">
        <v>62</v>
      </c>
      <c r="C197" s="52"/>
      <c r="D197" s="52"/>
      <c r="E197" s="53" t="s">
        <v>63</v>
      </c>
      <c r="F197" s="52"/>
      <c r="G197" s="52"/>
      <c r="H197" s="54"/>
      <c r="I197" s="52"/>
      <c r="J197" s="54"/>
      <c r="K197" s="52"/>
      <c r="L197" s="52"/>
      <c r="M197" s="13"/>
      <c r="N197" s="2"/>
      <c r="O197" s="2"/>
      <c r="P197" s="2"/>
      <c r="Q197" s="2"/>
    </row>
    <row r="198" thickTop="1">
      <c r="A198" s="10"/>
      <c r="B198" s="41">
        <v>31</v>
      </c>
      <c r="C198" s="42" t="s">
        <v>457</v>
      </c>
      <c r="D198" s="42" t="s">
        <v>7</v>
      </c>
      <c r="E198" s="42" t="s">
        <v>458</v>
      </c>
      <c r="F198" s="42" t="s">
        <v>7</v>
      </c>
      <c r="G198" s="43" t="s">
        <v>177</v>
      </c>
      <c r="H198" s="55">
        <v>66</v>
      </c>
      <c r="I198" s="56">
        <v>0</v>
      </c>
      <c r="J198" s="57">
        <f>ROUND(H198*I198,2)</f>
        <v>0</v>
      </c>
      <c r="K198" s="58">
        <v>0.20999999999999999</v>
      </c>
      <c r="L198" s="59">
        <f>ROUND(J198*1.21,2)</f>
        <v>0</v>
      </c>
      <c r="M198" s="13"/>
      <c r="N198" s="2"/>
      <c r="O198" s="2"/>
      <c r="P198" s="2"/>
      <c r="Q198" s="33">
        <f>IF(ISNUMBER(K198),IF(H198&gt;0,IF(I198&gt;0,J198,0),0),0)</f>
        <v>0</v>
      </c>
      <c r="R198" s="9">
        <f>IF(ISNUMBER(K198)=FALSE,J198,0)</f>
        <v>0</v>
      </c>
    </row>
    <row r="199">
      <c r="A199" s="10"/>
      <c r="B199" s="49" t="s">
        <v>56</v>
      </c>
      <c r="C199" s="1"/>
      <c r="D199" s="1"/>
      <c r="E199" s="50" t="s">
        <v>459</v>
      </c>
      <c r="F199" s="1"/>
      <c r="G199" s="1"/>
      <c r="H199" s="40"/>
      <c r="I199" s="1"/>
      <c r="J199" s="40"/>
      <c r="K199" s="1"/>
      <c r="L199" s="1"/>
      <c r="M199" s="13"/>
      <c r="N199" s="2"/>
      <c r="O199" s="2"/>
      <c r="P199" s="2"/>
      <c r="Q199" s="2"/>
    </row>
    <row r="200">
      <c r="A200" s="10"/>
      <c r="B200" s="49" t="s">
        <v>58</v>
      </c>
      <c r="C200" s="1"/>
      <c r="D200" s="1"/>
      <c r="E200" s="50" t="s">
        <v>455</v>
      </c>
      <c r="F200" s="1"/>
      <c r="G200" s="1"/>
      <c r="H200" s="40"/>
      <c r="I200" s="1"/>
      <c r="J200" s="40"/>
      <c r="K200" s="1"/>
      <c r="L200" s="1"/>
      <c r="M200" s="13"/>
      <c r="N200" s="2"/>
      <c r="O200" s="2"/>
      <c r="P200" s="2"/>
      <c r="Q200" s="2"/>
    </row>
    <row r="201">
      <c r="A201" s="10"/>
      <c r="B201" s="49" t="s">
        <v>60</v>
      </c>
      <c r="C201" s="1"/>
      <c r="D201" s="1"/>
      <c r="E201" s="50" t="s">
        <v>460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 thickBot="1">
      <c r="A202" s="10"/>
      <c r="B202" s="51" t="s">
        <v>62</v>
      </c>
      <c r="C202" s="52"/>
      <c r="D202" s="52"/>
      <c r="E202" s="53" t="s">
        <v>63</v>
      </c>
      <c r="F202" s="52"/>
      <c r="G202" s="52"/>
      <c r="H202" s="54"/>
      <c r="I202" s="52"/>
      <c r="J202" s="54"/>
      <c r="K202" s="52"/>
      <c r="L202" s="52"/>
      <c r="M202" s="13"/>
      <c r="N202" s="2"/>
      <c r="O202" s="2"/>
      <c r="P202" s="2"/>
      <c r="Q202" s="2"/>
    </row>
    <row r="203" thickTop="1">
      <c r="A203" s="10"/>
      <c r="B203" s="41">
        <v>32</v>
      </c>
      <c r="C203" s="42" t="s">
        <v>461</v>
      </c>
      <c r="D203" s="42" t="s">
        <v>7</v>
      </c>
      <c r="E203" s="42" t="s">
        <v>462</v>
      </c>
      <c r="F203" s="42" t="s">
        <v>7</v>
      </c>
      <c r="G203" s="43" t="s">
        <v>177</v>
      </c>
      <c r="H203" s="55">
        <v>27.600000000000001</v>
      </c>
      <c r="I203" s="56">
        <v>0</v>
      </c>
      <c r="J203" s="57">
        <f>ROUND(H203*I203,2)</f>
        <v>0</v>
      </c>
      <c r="K203" s="58">
        <v>0.20999999999999999</v>
      </c>
      <c r="L203" s="59">
        <f>ROUND(J203*1.21,2)</f>
        <v>0</v>
      </c>
      <c r="M203" s="13"/>
      <c r="N203" s="2"/>
      <c r="O203" s="2"/>
      <c r="P203" s="2"/>
      <c r="Q203" s="33">
        <f>IF(ISNUMBER(K203),IF(H203&gt;0,IF(I203&gt;0,J203,0),0),0)</f>
        <v>0</v>
      </c>
      <c r="R203" s="9">
        <f>IF(ISNUMBER(K203)=FALSE,J203,0)</f>
        <v>0</v>
      </c>
    </row>
    <row r="204">
      <c r="A204" s="10"/>
      <c r="B204" s="49" t="s">
        <v>56</v>
      </c>
      <c r="C204" s="1"/>
      <c r="D204" s="1"/>
      <c r="E204" s="50" t="s">
        <v>463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>
      <c r="A205" s="10"/>
      <c r="B205" s="49" t="s">
        <v>58</v>
      </c>
      <c r="C205" s="1"/>
      <c r="D205" s="1"/>
      <c r="E205" s="50" t="s">
        <v>464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>
      <c r="A206" s="10"/>
      <c r="B206" s="49" t="s">
        <v>60</v>
      </c>
      <c r="C206" s="1"/>
      <c r="D206" s="1"/>
      <c r="E206" s="50" t="s">
        <v>465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thickBot="1">
      <c r="A207" s="10"/>
      <c r="B207" s="51" t="s">
        <v>62</v>
      </c>
      <c r="C207" s="52"/>
      <c r="D207" s="52"/>
      <c r="E207" s="53" t="s">
        <v>63</v>
      </c>
      <c r="F207" s="52"/>
      <c r="G207" s="52"/>
      <c r="H207" s="54"/>
      <c r="I207" s="52"/>
      <c r="J207" s="54"/>
      <c r="K207" s="52"/>
      <c r="L207" s="52"/>
      <c r="M207" s="13"/>
      <c r="N207" s="2"/>
      <c r="O207" s="2"/>
      <c r="P207" s="2"/>
      <c r="Q207" s="2"/>
    </row>
    <row r="208" thickTop="1" thickBot="1" ht="25" customHeight="1">
      <c r="A208" s="10"/>
      <c r="B208" s="1"/>
      <c r="C208" s="60">
        <v>7</v>
      </c>
      <c r="D208" s="1"/>
      <c r="E208" s="60" t="s">
        <v>357</v>
      </c>
      <c r="F208" s="1"/>
      <c r="G208" s="61" t="s">
        <v>86</v>
      </c>
      <c r="H208" s="62">
        <f>J193+J198+J203</f>
        <v>0</v>
      </c>
      <c r="I208" s="61" t="s">
        <v>87</v>
      </c>
      <c r="J208" s="63">
        <f>(L208-H208)</f>
        <v>0</v>
      </c>
      <c r="K208" s="61" t="s">
        <v>88</v>
      </c>
      <c r="L208" s="64">
        <f>ROUND((J193+J198+J203)*1.21,2)</f>
        <v>0</v>
      </c>
      <c r="M208" s="13"/>
      <c r="N208" s="2"/>
      <c r="O208" s="2"/>
      <c r="P208" s="2"/>
      <c r="Q208" s="33">
        <f>0+Q193+Q198+Q203</f>
        <v>0</v>
      </c>
      <c r="R208" s="9">
        <f>0+R193+R198+R203</f>
        <v>0</v>
      </c>
      <c r="S208" s="65">
        <f>Q208*(1+J208)+R208</f>
        <v>0</v>
      </c>
    </row>
    <row r="209" thickTop="1" thickBot="1" ht="25" customHeight="1">
      <c r="A209" s="10"/>
      <c r="B209" s="66"/>
      <c r="C209" s="66"/>
      <c r="D209" s="66"/>
      <c r="E209" s="66"/>
      <c r="F209" s="66"/>
      <c r="G209" s="67" t="s">
        <v>89</v>
      </c>
      <c r="H209" s="68">
        <f>0+J193+J198+J203</f>
        <v>0</v>
      </c>
      <c r="I209" s="67" t="s">
        <v>90</v>
      </c>
      <c r="J209" s="69">
        <f>0+J208</f>
        <v>0</v>
      </c>
      <c r="K209" s="67" t="s">
        <v>91</v>
      </c>
      <c r="L209" s="70">
        <f>0+L208</f>
        <v>0</v>
      </c>
      <c r="M209" s="13"/>
      <c r="N209" s="2"/>
      <c r="O209" s="2"/>
      <c r="P209" s="2"/>
      <c r="Q209" s="2"/>
    </row>
    <row r="210" ht="40" customHeight="1">
      <c r="A210" s="10"/>
      <c r="B210" s="75" t="s">
        <v>262</v>
      </c>
      <c r="C210" s="1"/>
      <c r="D210" s="1"/>
      <c r="E210" s="1"/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>
      <c r="A211" s="10"/>
      <c r="B211" s="41">
        <v>33</v>
      </c>
      <c r="C211" s="42" t="s">
        <v>466</v>
      </c>
      <c r="D211" s="42" t="s">
        <v>7</v>
      </c>
      <c r="E211" s="42" t="s">
        <v>467</v>
      </c>
      <c r="F211" s="42" t="s">
        <v>7</v>
      </c>
      <c r="G211" s="43" t="s">
        <v>198</v>
      </c>
      <c r="H211" s="44">
        <v>6</v>
      </c>
      <c r="I211" s="45">
        <v>0</v>
      </c>
      <c r="J211" s="46">
        <f>ROUND(H211*I211,2)</f>
        <v>0</v>
      </c>
      <c r="K211" s="47">
        <v>0.20999999999999999</v>
      </c>
      <c r="L211" s="48">
        <f>ROUND(J211*1.21,2)</f>
        <v>0</v>
      </c>
      <c r="M211" s="13"/>
      <c r="N211" s="2"/>
      <c r="O211" s="2"/>
      <c r="P211" s="2"/>
      <c r="Q211" s="33">
        <f>IF(ISNUMBER(K211),IF(H211&gt;0,IF(I211&gt;0,J211,0),0),0)</f>
        <v>0</v>
      </c>
      <c r="R211" s="9">
        <f>IF(ISNUMBER(K211)=FALSE,J211,0)</f>
        <v>0</v>
      </c>
    </row>
    <row r="212">
      <c r="A212" s="10"/>
      <c r="B212" s="49" t="s">
        <v>56</v>
      </c>
      <c r="C212" s="1"/>
      <c r="D212" s="1"/>
      <c r="E212" s="50" t="s">
        <v>468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>
      <c r="A213" s="10"/>
      <c r="B213" s="49" t="s">
        <v>58</v>
      </c>
      <c r="C213" s="1"/>
      <c r="D213" s="1"/>
      <c r="E213" s="50" t="s">
        <v>469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>
      <c r="A214" s="10"/>
      <c r="B214" s="49" t="s">
        <v>60</v>
      </c>
      <c r="C214" s="1"/>
      <c r="D214" s="1"/>
      <c r="E214" s="50" t="s">
        <v>470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 thickBot="1">
      <c r="A215" s="10"/>
      <c r="B215" s="51" t="s">
        <v>62</v>
      </c>
      <c r="C215" s="52"/>
      <c r="D215" s="52"/>
      <c r="E215" s="53" t="s">
        <v>63</v>
      </c>
      <c r="F215" s="52"/>
      <c r="G215" s="52"/>
      <c r="H215" s="54"/>
      <c r="I215" s="52"/>
      <c r="J215" s="54"/>
      <c r="K215" s="52"/>
      <c r="L215" s="52"/>
      <c r="M215" s="13"/>
      <c r="N215" s="2"/>
      <c r="O215" s="2"/>
      <c r="P215" s="2"/>
      <c r="Q215" s="2"/>
    </row>
    <row r="216" thickTop="1">
      <c r="A216" s="10"/>
      <c r="B216" s="41">
        <v>34</v>
      </c>
      <c r="C216" s="42" t="s">
        <v>471</v>
      </c>
      <c r="D216" s="42" t="s">
        <v>7</v>
      </c>
      <c r="E216" s="42" t="s">
        <v>472</v>
      </c>
      <c r="F216" s="42" t="s">
        <v>7</v>
      </c>
      <c r="G216" s="43" t="s">
        <v>198</v>
      </c>
      <c r="H216" s="55">
        <v>24</v>
      </c>
      <c r="I216" s="56">
        <v>0</v>
      </c>
      <c r="J216" s="57">
        <f>ROUND(H216*I216,2)</f>
        <v>0</v>
      </c>
      <c r="K216" s="58">
        <v>0.20999999999999999</v>
      </c>
      <c r="L216" s="59">
        <f>ROUND(J216*1.21,2)</f>
        <v>0</v>
      </c>
      <c r="M216" s="13"/>
      <c r="N216" s="2"/>
      <c r="O216" s="2"/>
      <c r="P216" s="2"/>
      <c r="Q216" s="33">
        <f>IF(ISNUMBER(K216),IF(H216&gt;0,IF(I216&gt;0,J216,0),0),0)</f>
        <v>0</v>
      </c>
      <c r="R216" s="9">
        <f>IF(ISNUMBER(K216)=FALSE,J216,0)</f>
        <v>0</v>
      </c>
    </row>
    <row r="217">
      <c r="A217" s="10"/>
      <c r="B217" s="49" t="s">
        <v>56</v>
      </c>
      <c r="C217" s="1"/>
      <c r="D217" s="1"/>
      <c r="E217" s="50" t="s">
        <v>473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>
      <c r="A218" s="10"/>
      <c r="B218" s="49" t="s">
        <v>58</v>
      </c>
      <c r="C218" s="1"/>
      <c r="D218" s="1"/>
      <c r="E218" s="50" t="s">
        <v>474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>
      <c r="A219" s="10"/>
      <c r="B219" s="49" t="s">
        <v>60</v>
      </c>
      <c r="C219" s="1"/>
      <c r="D219" s="1"/>
      <c r="E219" s="50" t="s">
        <v>470</v>
      </c>
      <c r="F219" s="1"/>
      <c r="G219" s="1"/>
      <c r="H219" s="40"/>
      <c r="I219" s="1"/>
      <c r="J219" s="40"/>
      <c r="K219" s="1"/>
      <c r="L219" s="1"/>
      <c r="M219" s="13"/>
      <c r="N219" s="2"/>
      <c r="O219" s="2"/>
      <c r="P219" s="2"/>
      <c r="Q219" s="2"/>
    </row>
    <row r="220" thickBot="1">
      <c r="A220" s="10"/>
      <c r="B220" s="51" t="s">
        <v>62</v>
      </c>
      <c r="C220" s="52"/>
      <c r="D220" s="52"/>
      <c r="E220" s="53" t="s">
        <v>63</v>
      </c>
      <c r="F220" s="52"/>
      <c r="G220" s="52"/>
      <c r="H220" s="54"/>
      <c r="I220" s="52"/>
      <c r="J220" s="54"/>
      <c r="K220" s="52"/>
      <c r="L220" s="52"/>
      <c r="M220" s="13"/>
      <c r="N220" s="2"/>
      <c r="O220" s="2"/>
      <c r="P220" s="2"/>
      <c r="Q220" s="2"/>
    </row>
    <row r="221" thickTop="1" thickBot="1" ht="25" customHeight="1">
      <c r="A221" s="10"/>
      <c r="B221" s="1"/>
      <c r="C221" s="60">
        <v>8</v>
      </c>
      <c r="D221" s="1"/>
      <c r="E221" s="60" t="s">
        <v>97</v>
      </c>
      <c r="F221" s="1"/>
      <c r="G221" s="61" t="s">
        <v>86</v>
      </c>
      <c r="H221" s="62">
        <f>J211+J216</f>
        <v>0</v>
      </c>
      <c r="I221" s="61" t="s">
        <v>87</v>
      </c>
      <c r="J221" s="63">
        <f>(L221-H221)</f>
        <v>0</v>
      </c>
      <c r="K221" s="61" t="s">
        <v>88</v>
      </c>
      <c r="L221" s="64">
        <f>ROUND((J211+J216)*1.21,2)</f>
        <v>0</v>
      </c>
      <c r="M221" s="13"/>
      <c r="N221" s="2"/>
      <c r="O221" s="2"/>
      <c r="P221" s="2"/>
      <c r="Q221" s="33">
        <f>0+Q211+Q216</f>
        <v>0</v>
      </c>
      <c r="R221" s="9">
        <f>0+R211+R216</f>
        <v>0</v>
      </c>
      <c r="S221" s="65">
        <f>Q221*(1+J221)+R221</f>
        <v>0</v>
      </c>
    </row>
    <row r="222" thickTop="1" thickBot="1" ht="25" customHeight="1">
      <c r="A222" s="10"/>
      <c r="B222" s="66"/>
      <c r="C222" s="66"/>
      <c r="D222" s="66"/>
      <c r="E222" s="66"/>
      <c r="F222" s="66"/>
      <c r="G222" s="67" t="s">
        <v>89</v>
      </c>
      <c r="H222" s="68">
        <f>0+J211+J216</f>
        <v>0</v>
      </c>
      <c r="I222" s="67" t="s">
        <v>90</v>
      </c>
      <c r="J222" s="69">
        <f>0+J221</f>
        <v>0</v>
      </c>
      <c r="K222" s="67" t="s">
        <v>91</v>
      </c>
      <c r="L222" s="70">
        <f>0+L221</f>
        <v>0</v>
      </c>
      <c r="M222" s="13"/>
      <c r="N222" s="2"/>
      <c r="O222" s="2"/>
      <c r="P222" s="2"/>
      <c r="Q222" s="2"/>
    </row>
    <row r="223" ht="40" customHeight="1">
      <c r="A223" s="10"/>
      <c r="B223" s="75" t="s">
        <v>273</v>
      </c>
      <c r="C223" s="1"/>
      <c r="D223" s="1"/>
      <c r="E223" s="1"/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>
      <c r="A224" s="10"/>
      <c r="B224" s="41">
        <v>35</v>
      </c>
      <c r="C224" s="42" t="s">
        <v>475</v>
      </c>
      <c r="D224" s="42" t="s">
        <v>7</v>
      </c>
      <c r="E224" s="42" t="s">
        <v>476</v>
      </c>
      <c r="F224" s="42" t="s">
        <v>7</v>
      </c>
      <c r="G224" s="43" t="s">
        <v>198</v>
      </c>
      <c r="H224" s="44">
        <v>24</v>
      </c>
      <c r="I224" s="45">
        <v>0</v>
      </c>
      <c r="J224" s="46">
        <f>ROUND(H224*I224,2)</f>
        <v>0</v>
      </c>
      <c r="K224" s="47">
        <v>0.20999999999999999</v>
      </c>
      <c r="L224" s="48">
        <f>ROUND(J224*1.21,2)</f>
        <v>0</v>
      </c>
      <c r="M224" s="13"/>
      <c r="N224" s="2"/>
      <c r="O224" s="2"/>
      <c r="P224" s="2"/>
      <c r="Q224" s="33">
        <f>IF(ISNUMBER(K224),IF(H224&gt;0,IF(I224&gt;0,J224,0),0),0)</f>
        <v>0</v>
      </c>
      <c r="R224" s="9">
        <f>IF(ISNUMBER(K224)=FALSE,J224,0)</f>
        <v>0</v>
      </c>
    </row>
    <row r="225">
      <c r="A225" s="10"/>
      <c r="B225" s="49" t="s">
        <v>56</v>
      </c>
      <c r="C225" s="1"/>
      <c r="D225" s="1"/>
      <c r="E225" s="50" t="s">
        <v>477</v>
      </c>
      <c r="F225" s="1"/>
      <c r="G225" s="1"/>
      <c r="H225" s="40"/>
      <c r="I225" s="1"/>
      <c r="J225" s="40"/>
      <c r="K225" s="1"/>
      <c r="L225" s="1"/>
      <c r="M225" s="13"/>
      <c r="N225" s="2"/>
      <c r="O225" s="2"/>
      <c r="P225" s="2"/>
      <c r="Q225" s="2"/>
    </row>
    <row r="226">
      <c r="A226" s="10"/>
      <c r="B226" s="49" t="s">
        <v>58</v>
      </c>
      <c r="C226" s="1"/>
      <c r="D226" s="1"/>
      <c r="E226" s="50" t="s">
        <v>474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60</v>
      </c>
      <c r="C227" s="1"/>
      <c r="D227" s="1"/>
      <c r="E227" s="50" t="s">
        <v>478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thickBot="1">
      <c r="A228" s="10"/>
      <c r="B228" s="51" t="s">
        <v>62</v>
      </c>
      <c r="C228" s="52"/>
      <c r="D228" s="52"/>
      <c r="E228" s="53" t="s">
        <v>63</v>
      </c>
      <c r="F228" s="52"/>
      <c r="G228" s="52"/>
      <c r="H228" s="54"/>
      <c r="I228" s="52"/>
      <c r="J228" s="54"/>
      <c r="K228" s="52"/>
      <c r="L228" s="52"/>
      <c r="M228" s="13"/>
      <c r="N228" s="2"/>
      <c r="O228" s="2"/>
      <c r="P228" s="2"/>
      <c r="Q228" s="2"/>
    </row>
    <row r="229" thickTop="1">
      <c r="A229" s="10"/>
      <c r="B229" s="41">
        <v>36</v>
      </c>
      <c r="C229" s="42" t="s">
        <v>289</v>
      </c>
      <c r="D229" s="42" t="s">
        <v>7</v>
      </c>
      <c r="E229" s="42" t="s">
        <v>290</v>
      </c>
      <c r="F229" s="42" t="s">
        <v>7</v>
      </c>
      <c r="G229" s="43" t="s">
        <v>83</v>
      </c>
      <c r="H229" s="55">
        <v>2</v>
      </c>
      <c r="I229" s="56">
        <v>0</v>
      </c>
      <c r="J229" s="57">
        <f>ROUND(H229*I229,2)</f>
        <v>0</v>
      </c>
      <c r="K229" s="58">
        <v>0.20999999999999999</v>
      </c>
      <c r="L229" s="59">
        <f>ROUND(J229*1.21,2)</f>
        <v>0</v>
      </c>
      <c r="M229" s="13"/>
      <c r="N229" s="2"/>
      <c r="O229" s="2"/>
      <c r="P229" s="2"/>
      <c r="Q229" s="33">
        <f>IF(ISNUMBER(K229),IF(H229&gt;0,IF(I229&gt;0,J229,0),0),0)</f>
        <v>0</v>
      </c>
      <c r="R229" s="9">
        <f>IF(ISNUMBER(K229)=FALSE,J229,0)</f>
        <v>0</v>
      </c>
    </row>
    <row r="230">
      <c r="A230" s="10"/>
      <c r="B230" s="49" t="s">
        <v>56</v>
      </c>
      <c r="C230" s="1"/>
      <c r="D230" s="1"/>
      <c r="E230" s="50" t="s">
        <v>479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>
      <c r="A231" s="10"/>
      <c r="B231" s="49" t="s">
        <v>58</v>
      </c>
      <c r="C231" s="1"/>
      <c r="D231" s="1"/>
      <c r="E231" s="50" t="s">
        <v>291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>
      <c r="A232" s="10"/>
      <c r="B232" s="49" t="s">
        <v>60</v>
      </c>
      <c r="C232" s="1"/>
      <c r="D232" s="1"/>
      <c r="E232" s="50" t="s">
        <v>288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thickBot="1">
      <c r="A233" s="10"/>
      <c r="B233" s="51" t="s">
        <v>62</v>
      </c>
      <c r="C233" s="52"/>
      <c r="D233" s="52"/>
      <c r="E233" s="53" t="s">
        <v>63</v>
      </c>
      <c r="F233" s="52"/>
      <c r="G233" s="52"/>
      <c r="H233" s="54"/>
      <c r="I233" s="52"/>
      <c r="J233" s="54"/>
      <c r="K233" s="52"/>
      <c r="L233" s="52"/>
      <c r="M233" s="13"/>
      <c r="N233" s="2"/>
      <c r="O233" s="2"/>
      <c r="P233" s="2"/>
      <c r="Q233" s="2"/>
    </row>
    <row r="234" thickTop="1">
      <c r="A234" s="10"/>
      <c r="B234" s="41">
        <v>37</v>
      </c>
      <c r="C234" s="42" t="s">
        <v>480</v>
      </c>
      <c r="D234" s="42" t="s">
        <v>7</v>
      </c>
      <c r="E234" s="42" t="s">
        <v>481</v>
      </c>
      <c r="F234" s="42" t="s">
        <v>7</v>
      </c>
      <c r="G234" s="43" t="s">
        <v>177</v>
      </c>
      <c r="H234" s="55">
        <v>9.1600000000000001</v>
      </c>
      <c r="I234" s="56">
        <v>0</v>
      </c>
      <c r="J234" s="57">
        <f>ROUND(H234*I234,2)</f>
        <v>0</v>
      </c>
      <c r="K234" s="58">
        <v>0.20999999999999999</v>
      </c>
      <c r="L234" s="59">
        <f>ROUND(J234*1.21,2)</f>
        <v>0</v>
      </c>
      <c r="M234" s="13"/>
      <c r="N234" s="2"/>
      <c r="O234" s="2"/>
      <c r="P234" s="2"/>
      <c r="Q234" s="33">
        <f>IF(ISNUMBER(K234),IF(H234&gt;0,IF(I234&gt;0,J234,0),0),0)</f>
        <v>0</v>
      </c>
      <c r="R234" s="9">
        <f>IF(ISNUMBER(K234)=FALSE,J234,0)</f>
        <v>0</v>
      </c>
    </row>
    <row r="235">
      <c r="A235" s="10"/>
      <c r="B235" s="49" t="s">
        <v>56</v>
      </c>
      <c r="C235" s="1"/>
      <c r="D235" s="1"/>
      <c r="E235" s="50" t="s">
        <v>482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>
      <c r="A236" s="10"/>
      <c r="B236" s="49" t="s">
        <v>58</v>
      </c>
      <c r="C236" s="1"/>
      <c r="D236" s="1"/>
      <c r="E236" s="50" t="s">
        <v>483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60</v>
      </c>
      <c r="C237" s="1"/>
      <c r="D237" s="1"/>
      <c r="E237" s="50" t="s">
        <v>484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thickBot="1">
      <c r="A238" s="10"/>
      <c r="B238" s="51" t="s">
        <v>62</v>
      </c>
      <c r="C238" s="52"/>
      <c r="D238" s="52"/>
      <c r="E238" s="53" t="s">
        <v>63</v>
      </c>
      <c r="F238" s="52"/>
      <c r="G238" s="52"/>
      <c r="H238" s="54"/>
      <c r="I238" s="52"/>
      <c r="J238" s="54"/>
      <c r="K238" s="52"/>
      <c r="L238" s="52"/>
      <c r="M238" s="13"/>
      <c r="N238" s="2"/>
      <c r="O238" s="2"/>
      <c r="P238" s="2"/>
      <c r="Q238" s="2"/>
    </row>
    <row r="239" thickTop="1">
      <c r="A239" s="10"/>
      <c r="B239" s="41">
        <v>38</v>
      </c>
      <c r="C239" s="42" t="s">
        <v>485</v>
      </c>
      <c r="D239" s="42" t="s">
        <v>7</v>
      </c>
      <c r="E239" s="42" t="s">
        <v>486</v>
      </c>
      <c r="F239" s="42" t="s">
        <v>7</v>
      </c>
      <c r="G239" s="43" t="s">
        <v>198</v>
      </c>
      <c r="H239" s="55">
        <v>12.4</v>
      </c>
      <c r="I239" s="56">
        <v>0</v>
      </c>
      <c r="J239" s="57">
        <f>ROUND(H239*I239,2)</f>
        <v>0</v>
      </c>
      <c r="K239" s="58">
        <v>0.20999999999999999</v>
      </c>
      <c r="L239" s="59">
        <f>ROUND(J239*1.21,2)</f>
        <v>0</v>
      </c>
      <c r="M239" s="13"/>
      <c r="N239" s="2"/>
      <c r="O239" s="2"/>
      <c r="P239" s="2"/>
      <c r="Q239" s="33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49" t="s">
        <v>56</v>
      </c>
      <c r="C240" s="1"/>
      <c r="D240" s="1"/>
      <c r="E240" s="50" t="s">
        <v>482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>
      <c r="A241" s="10"/>
      <c r="B241" s="49" t="s">
        <v>58</v>
      </c>
      <c r="C241" s="1"/>
      <c r="D241" s="1"/>
      <c r="E241" s="50" t="s">
        <v>487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60</v>
      </c>
      <c r="C242" s="1"/>
      <c r="D242" s="1"/>
      <c r="E242" s="50" t="s">
        <v>488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thickBot="1">
      <c r="A243" s="10"/>
      <c r="B243" s="51" t="s">
        <v>62</v>
      </c>
      <c r="C243" s="52"/>
      <c r="D243" s="52"/>
      <c r="E243" s="53" t="s">
        <v>63</v>
      </c>
      <c r="F243" s="52"/>
      <c r="G243" s="52"/>
      <c r="H243" s="54"/>
      <c r="I243" s="52"/>
      <c r="J243" s="54"/>
      <c r="K243" s="52"/>
      <c r="L243" s="52"/>
      <c r="M243" s="13"/>
      <c r="N243" s="2"/>
      <c r="O243" s="2"/>
      <c r="P243" s="2"/>
      <c r="Q243" s="2"/>
    </row>
    <row r="244" thickTop="1">
      <c r="A244" s="10"/>
      <c r="B244" s="41">
        <v>39</v>
      </c>
      <c r="C244" s="42" t="s">
        <v>489</v>
      </c>
      <c r="D244" s="42" t="s">
        <v>7</v>
      </c>
      <c r="E244" s="42" t="s">
        <v>490</v>
      </c>
      <c r="F244" s="42" t="s">
        <v>7</v>
      </c>
      <c r="G244" s="43" t="s">
        <v>198</v>
      </c>
      <c r="H244" s="55">
        <v>12.4</v>
      </c>
      <c r="I244" s="56">
        <v>0</v>
      </c>
      <c r="J244" s="57">
        <f>ROUND(H244*I244,2)</f>
        <v>0</v>
      </c>
      <c r="K244" s="58">
        <v>0.20999999999999999</v>
      </c>
      <c r="L244" s="59">
        <f>ROUND(J244*1.21,2)</f>
        <v>0</v>
      </c>
      <c r="M244" s="13"/>
      <c r="N244" s="2"/>
      <c r="O244" s="2"/>
      <c r="P244" s="2"/>
      <c r="Q244" s="33">
        <f>IF(ISNUMBER(K244),IF(H244&gt;0,IF(I244&gt;0,J244,0),0),0)</f>
        <v>0</v>
      </c>
      <c r="R244" s="9">
        <f>IF(ISNUMBER(K244)=FALSE,J244,0)</f>
        <v>0</v>
      </c>
    </row>
    <row r="245">
      <c r="A245" s="10"/>
      <c r="B245" s="49" t="s">
        <v>56</v>
      </c>
      <c r="C245" s="1"/>
      <c r="D245" s="1"/>
      <c r="E245" s="50" t="s">
        <v>482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>
      <c r="A246" s="10"/>
      <c r="B246" s="49" t="s">
        <v>58</v>
      </c>
      <c r="C246" s="1"/>
      <c r="D246" s="1"/>
      <c r="E246" s="50" t="s">
        <v>487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60</v>
      </c>
      <c r="C247" s="1"/>
      <c r="D247" s="1"/>
      <c r="E247" s="50" t="s">
        <v>484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thickBot="1">
      <c r="A248" s="10"/>
      <c r="B248" s="51" t="s">
        <v>62</v>
      </c>
      <c r="C248" s="52"/>
      <c r="D248" s="52"/>
      <c r="E248" s="53" t="s">
        <v>63</v>
      </c>
      <c r="F248" s="52"/>
      <c r="G248" s="52"/>
      <c r="H248" s="54"/>
      <c r="I248" s="52"/>
      <c r="J248" s="54"/>
      <c r="K248" s="52"/>
      <c r="L248" s="52"/>
      <c r="M248" s="13"/>
      <c r="N248" s="2"/>
      <c r="O248" s="2"/>
      <c r="P248" s="2"/>
      <c r="Q248" s="2"/>
    </row>
    <row r="249" thickTop="1" thickBot="1" ht="25" customHeight="1">
      <c r="A249" s="10"/>
      <c r="B249" s="1"/>
      <c r="C249" s="60">
        <v>9</v>
      </c>
      <c r="D249" s="1"/>
      <c r="E249" s="60" t="s">
        <v>98</v>
      </c>
      <c r="F249" s="1"/>
      <c r="G249" s="61" t="s">
        <v>86</v>
      </c>
      <c r="H249" s="62">
        <f>J224+J229+J234+J239+J244</f>
        <v>0</v>
      </c>
      <c r="I249" s="61" t="s">
        <v>87</v>
      </c>
      <c r="J249" s="63">
        <f>(L249-H249)</f>
        <v>0</v>
      </c>
      <c r="K249" s="61" t="s">
        <v>88</v>
      </c>
      <c r="L249" s="64">
        <f>ROUND((J224+J229+J234+J239+J244)*1.21,2)</f>
        <v>0</v>
      </c>
      <c r="M249" s="13"/>
      <c r="N249" s="2"/>
      <c r="O249" s="2"/>
      <c r="P249" s="2"/>
      <c r="Q249" s="33">
        <f>0+Q224+Q229+Q234+Q239+Q244</f>
        <v>0</v>
      </c>
      <c r="R249" s="9">
        <f>0+R224+R229+R234+R239+R244</f>
        <v>0</v>
      </c>
      <c r="S249" s="65">
        <f>Q249*(1+J249)+R249</f>
        <v>0</v>
      </c>
    </row>
    <row r="250" thickTop="1" thickBot="1" ht="25" customHeight="1">
      <c r="A250" s="10"/>
      <c r="B250" s="66"/>
      <c r="C250" s="66"/>
      <c r="D250" s="66"/>
      <c r="E250" s="66"/>
      <c r="F250" s="66"/>
      <c r="G250" s="67" t="s">
        <v>89</v>
      </c>
      <c r="H250" s="68">
        <f>0+J224+J229+J234+J239+J244</f>
        <v>0</v>
      </c>
      <c r="I250" s="67" t="s">
        <v>90</v>
      </c>
      <c r="J250" s="69">
        <f>0+J249</f>
        <v>0</v>
      </c>
      <c r="K250" s="67" t="s">
        <v>91</v>
      </c>
      <c r="L250" s="70">
        <f>0+L249</f>
        <v>0</v>
      </c>
      <c r="M250" s="13"/>
      <c r="N250" s="2"/>
      <c r="O250" s="2"/>
      <c r="P250" s="2"/>
      <c r="Q250" s="2"/>
    </row>
    <row r="251">
      <c r="A251" s="14"/>
      <c r="B251" s="4"/>
      <c r="C251" s="4"/>
      <c r="D251" s="4"/>
      <c r="E251" s="4"/>
      <c r="F251" s="4"/>
      <c r="G251" s="4"/>
      <c r="H251" s="71"/>
      <c r="I251" s="4"/>
      <c r="J251" s="71"/>
      <c r="K251" s="4"/>
      <c r="L251" s="4"/>
      <c r="M251" s="15"/>
      <c r="N251" s="2"/>
      <c r="O251" s="2"/>
      <c r="P251" s="2"/>
      <c r="Q251" s="2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"/>
      <c r="O252" s="2"/>
      <c r="P252" s="2"/>
      <c r="Q252" s="2"/>
    </row>
  </sheetData>
  <mergeCells count="18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3:L103"/>
    <mergeCell ref="B141:L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4:L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6:D186"/>
    <mergeCell ref="B187:D187"/>
    <mergeCell ref="B188:D188"/>
    <mergeCell ref="B189:D189"/>
    <mergeCell ref="B192:L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10:L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23:L2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0+(H53+H96+H124+H147+H175+H193+H206+H239)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0+H54+H97+H125+H148+H176+H194+H207+H240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491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ROUND(0+((H53+H96+H124+H147+H175+H193+H206+H239)*1.21),2)</f>
        <v>0</v>
      </c>
      <c r="K11" s="1"/>
      <c r="L11" s="1"/>
      <c r="M11" s="13"/>
      <c r="N11" s="2"/>
      <c r="O11" s="2"/>
      <c r="P11" s="2"/>
      <c r="Q11" s="33">
        <f>IF(SUM(K20:K27)&gt;0,ROUND(SUM(S20:S27)/SUM(K20:K27)-1,8),0)</f>
        <v>0</v>
      </c>
      <c r="R11" s="9">
        <f>AVERAGE(J53,J96,J124,J147,J175,J193,J206,J239)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0+J33+J38+J43+J48</f>
        <v>0</v>
      </c>
      <c r="L20" s="38">
        <f>0+L53</f>
        <v>0</v>
      </c>
      <c r="M20" s="13"/>
      <c r="N20" s="2"/>
      <c r="O20" s="2"/>
      <c r="P20" s="2"/>
      <c r="Q20" s="2"/>
      <c r="S20" s="9">
        <f>S53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0+J56+J61+J66+J71+J76+J81+J86+J91</f>
        <v>0</v>
      </c>
      <c r="L21" s="38">
        <f>0+L96</f>
        <v>0</v>
      </c>
      <c r="M21" s="13"/>
      <c r="N21" s="2"/>
      <c r="O21" s="2"/>
      <c r="P21" s="2"/>
      <c r="Q21" s="2"/>
      <c r="S21" s="9">
        <f>S96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0+J99+J104+J109+J114+J119</f>
        <v>0</v>
      </c>
      <c r="L22" s="38">
        <f>0+L124</f>
        <v>0</v>
      </c>
      <c r="M22" s="13"/>
      <c r="N22" s="2"/>
      <c r="O22" s="2"/>
      <c r="P22" s="2"/>
      <c r="Q22" s="2"/>
      <c r="S22" s="9">
        <f>S124</f>
        <v>0</v>
      </c>
    </row>
    <row r="23">
      <c r="A23" s="10"/>
      <c r="B23" s="36">
        <v>3</v>
      </c>
      <c r="C23" s="1"/>
      <c r="D23" s="1"/>
      <c r="E23" s="37" t="s">
        <v>356</v>
      </c>
      <c r="F23" s="1"/>
      <c r="G23" s="1"/>
      <c r="H23" s="1"/>
      <c r="I23" s="1"/>
      <c r="J23" s="1"/>
      <c r="K23" s="38">
        <f>0+J127+J132+J137+J142</f>
        <v>0</v>
      </c>
      <c r="L23" s="38">
        <f>0+L147</f>
        <v>0</v>
      </c>
      <c r="M23" s="13"/>
      <c r="N23" s="2"/>
      <c r="O23" s="2"/>
      <c r="P23" s="2"/>
      <c r="Q23" s="2"/>
      <c r="S23" s="9">
        <f>S147</f>
        <v>0</v>
      </c>
    </row>
    <row r="24">
      <c r="A24" s="10"/>
      <c r="B24" s="36">
        <v>4</v>
      </c>
      <c r="C24" s="1"/>
      <c r="D24" s="1"/>
      <c r="E24" s="37" t="s">
        <v>95</v>
      </c>
      <c r="F24" s="1"/>
      <c r="G24" s="1"/>
      <c r="H24" s="1"/>
      <c r="I24" s="1"/>
      <c r="J24" s="1"/>
      <c r="K24" s="38">
        <f>0+J150+J155+J160+J165+J170</f>
        <v>0</v>
      </c>
      <c r="L24" s="38">
        <f>0+L175</f>
        <v>0</v>
      </c>
      <c r="M24" s="13"/>
      <c r="N24" s="2"/>
      <c r="O24" s="2"/>
      <c r="P24" s="2"/>
      <c r="Q24" s="2"/>
      <c r="S24" s="9">
        <f>S175</f>
        <v>0</v>
      </c>
    </row>
    <row r="25">
      <c r="A25" s="10"/>
      <c r="B25" s="36">
        <v>7</v>
      </c>
      <c r="C25" s="1"/>
      <c r="D25" s="1"/>
      <c r="E25" s="37" t="s">
        <v>357</v>
      </c>
      <c r="F25" s="1"/>
      <c r="G25" s="1"/>
      <c r="H25" s="1"/>
      <c r="I25" s="1"/>
      <c r="J25" s="1"/>
      <c r="K25" s="38">
        <f>0+J178+J183+J188</f>
        <v>0</v>
      </c>
      <c r="L25" s="38">
        <f>0+L193</f>
        <v>0</v>
      </c>
      <c r="M25" s="72"/>
      <c r="N25" s="2"/>
      <c r="O25" s="2"/>
      <c r="P25" s="2"/>
      <c r="Q25" s="2"/>
      <c r="S25" s="9">
        <f>S193</f>
        <v>0</v>
      </c>
    </row>
    <row r="26">
      <c r="A26" s="10"/>
      <c r="B26" s="36">
        <v>8</v>
      </c>
      <c r="C26" s="1"/>
      <c r="D26" s="1"/>
      <c r="E26" s="37" t="s">
        <v>97</v>
      </c>
      <c r="F26" s="1"/>
      <c r="G26" s="1"/>
      <c r="H26" s="1"/>
      <c r="I26" s="1"/>
      <c r="J26" s="1"/>
      <c r="K26" s="38">
        <f>0+J196+J201</f>
        <v>0</v>
      </c>
      <c r="L26" s="38">
        <f>0+L206</f>
        <v>0</v>
      </c>
      <c r="M26" s="72"/>
      <c r="N26" s="2"/>
      <c r="O26" s="2"/>
      <c r="P26" s="2"/>
      <c r="Q26" s="2"/>
      <c r="S26" s="9">
        <f>S206</f>
        <v>0</v>
      </c>
    </row>
    <row r="27">
      <c r="A27" s="10"/>
      <c r="B27" s="36">
        <v>9</v>
      </c>
      <c r="C27" s="1"/>
      <c r="D27" s="1"/>
      <c r="E27" s="37" t="s">
        <v>98</v>
      </c>
      <c r="F27" s="1"/>
      <c r="G27" s="1"/>
      <c r="H27" s="1"/>
      <c r="I27" s="1"/>
      <c r="J27" s="1"/>
      <c r="K27" s="38">
        <f>0+J209+J214+J219+J224+J229+J234</f>
        <v>0</v>
      </c>
      <c r="L27" s="38">
        <f>0+L239</f>
        <v>0</v>
      </c>
      <c r="M27" s="72"/>
      <c r="N27" s="2"/>
      <c r="O27" s="2"/>
      <c r="P27" s="2"/>
      <c r="Q27" s="2"/>
      <c r="S27" s="9">
        <f>S239</f>
        <v>0</v>
      </c>
    </row>
    <row r="28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3"/>
      <c r="N28" s="2"/>
      <c r="O28" s="2"/>
      <c r="P28" s="2"/>
      <c r="Q28" s="2"/>
    </row>
    <row r="29" ht="14" customHeight="1">
      <c r="A29" s="4"/>
      <c r="B29" s="28" t="s">
        <v>44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4"/>
      <c r="N30" s="2"/>
      <c r="O30" s="2"/>
      <c r="P30" s="2"/>
      <c r="Q30" s="2"/>
    </row>
    <row r="31" ht="18" customHeight="1">
      <c r="A31" s="10"/>
      <c r="B31" s="34" t="s">
        <v>45</v>
      </c>
      <c r="C31" s="34" t="s">
        <v>41</v>
      </c>
      <c r="D31" s="34" t="s">
        <v>46</v>
      </c>
      <c r="E31" s="34" t="s">
        <v>42</v>
      </c>
      <c r="F31" s="34" t="s">
        <v>47</v>
      </c>
      <c r="G31" s="35" t="s">
        <v>48</v>
      </c>
      <c r="H31" s="23" t="s">
        <v>49</v>
      </c>
      <c r="I31" s="23" t="s">
        <v>50</v>
      </c>
      <c r="J31" s="23" t="s">
        <v>17</v>
      </c>
      <c r="K31" s="35" t="s">
        <v>51</v>
      </c>
      <c r="L31" s="23" t="s">
        <v>18</v>
      </c>
      <c r="M31" s="72"/>
      <c r="N31" s="2"/>
      <c r="O31" s="2"/>
      <c r="P31" s="2"/>
      <c r="Q31" s="2"/>
    </row>
    <row r="32" ht="40" customHeight="1">
      <c r="A32" s="10"/>
      <c r="B32" s="39" t="s">
        <v>52</v>
      </c>
      <c r="C32" s="1"/>
      <c r="D32" s="1"/>
      <c r="E32" s="1"/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1">
        <v>1</v>
      </c>
      <c r="C33" s="42" t="s">
        <v>99</v>
      </c>
      <c r="D33" s="42" t="s">
        <v>7</v>
      </c>
      <c r="E33" s="42" t="s">
        <v>100</v>
      </c>
      <c r="F33" s="42" t="s">
        <v>7</v>
      </c>
      <c r="G33" s="43" t="s">
        <v>101</v>
      </c>
      <c r="H33" s="44">
        <v>81.030000000000001</v>
      </c>
      <c r="I33" s="45">
        <v>0</v>
      </c>
      <c r="J33" s="46">
        <f>ROUND(H33*I33,2)</f>
        <v>0</v>
      </c>
      <c r="K33" s="47">
        <v>0.20999999999999999</v>
      </c>
      <c r="L33" s="48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56</v>
      </c>
      <c r="C34" s="1"/>
      <c r="D34" s="1"/>
      <c r="E34" s="50" t="s">
        <v>492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58</v>
      </c>
      <c r="C35" s="1"/>
      <c r="D35" s="1"/>
      <c r="E35" s="50" t="s">
        <v>493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60</v>
      </c>
      <c r="C36" s="1"/>
      <c r="D36" s="1"/>
      <c r="E36" s="50" t="s">
        <v>104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62</v>
      </c>
      <c r="C37" s="52"/>
      <c r="D37" s="52"/>
      <c r="E37" s="53" t="s">
        <v>63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2</v>
      </c>
      <c r="C38" s="42" t="s">
        <v>107</v>
      </c>
      <c r="D38" s="42" t="s">
        <v>7</v>
      </c>
      <c r="E38" s="42" t="s">
        <v>108</v>
      </c>
      <c r="F38" s="42" t="s">
        <v>7</v>
      </c>
      <c r="G38" s="43" t="s">
        <v>101</v>
      </c>
      <c r="H38" s="55">
        <v>79.920000000000002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56</v>
      </c>
      <c r="C39" s="1"/>
      <c r="D39" s="1"/>
      <c r="E39" s="50" t="s">
        <v>494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58</v>
      </c>
      <c r="C40" s="1"/>
      <c r="D40" s="1"/>
      <c r="E40" s="50" t="s">
        <v>495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60</v>
      </c>
      <c r="C41" s="1"/>
      <c r="D41" s="1"/>
      <c r="E41" s="50" t="s">
        <v>104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62</v>
      </c>
      <c r="C42" s="52"/>
      <c r="D42" s="52"/>
      <c r="E42" s="53" t="s">
        <v>63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3</v>
      </c>
      <c r="C43" s="42" t="s">
        <v>362</v>
      </c>
      <c r="D43" s="42"/>
      <c r="E43" s="42" t="s">
        <v>363</v>
      </c>
      <c r="F43" s="42" t="s">
        <v>7</v>
      </c>
      <c r="G43" s="43" t="s">
        <v>101</v>
      </c>
      <c r="H43" s="55">
        <v>7.8449999999999998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56</v>
      </c>
      <c r="C44" s="1"/>
      <c r="D44" s="1"/>
      <c r="E44" s="50" t="s">
        <v>364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58</v>
      </c>
      <c r="C45" s="1"/>
      <c r="D45" s="1"/>
      <c r="E45" s="50" t="s">
        <v>496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60</v>
      </c>
      <c r="C46" s="1"/>
      <c r="D46" s="1"/>
      <c r="E46" s="50" t="s">
        <v>104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62</v>
      </c>
      <c r="C47" s="52"/>
      <c r="D47" s="52"/>
      <c r="E47" s="53" t="s">
        <v>63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>
      <c r="A48" s="10"/>
      <c r="B48" s="41">
        <v>4</v>
      </c>
      <c r="C48" s="42" t="s">
        <v>497</v>
      </c>
      <c r="D48" s="42" t="s">
        <v>7</v>
      </c>
      <c r="E48" s="42" t="s">
        <v>498</v>
      </c>
      <c r="F48" s="42" t="s">
        <v>7</v>
      </c>
      <c r="G48" s="43" t="s">
        <v>101</v>
      </c>
      <c r="H48" s="55">
        <v>34.560000000000002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49" t="s">
        <v>56</v>
      </c>
      <c r="C49" s="1"/>
      <c r="D49" s="1"/>
      <c r="E49" s="50" t="s">
        <v>499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58</v>
      </c>
      <c r="C50" s="1"/>
      <c r="D50" s="1"/>
      <c r="E50" s="50" t="s">
        <v>500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60</v>
      </c>
      <c r="C51" s="1"/>
      <c r="D51" s="1"/>
      <c r="E51" s="50" t="s">
        <v>104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>
      <c r="A52" s="10"/>
      <c r="B52" s="51" t="s">
        <v>62</v>
      </c>
      <c r="C52" s="52"/>
      <c r="D52" s="52"/>
      <c r="E52" s="53" t="s">
        <v>63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0">
        <v>0</v>
      </c>
      <c r="D53" s="1"/>
      <c r="E53" s="60" t="s">
        <v>43</v>
      </c>
      <c r="F53" s="1"/>
      <c r="G53" s="61" t="s">
        <v>86</v>
      </c>
      <c r="H53" s="62">
        <f>J33+J38+J43+J48</f>
        <v>0</v>
      </c>
      <c r="I53" s="61" t="s">
        <v>87</v>
      </c>
      <c r="J53" s="63">
        <f>(L53-H53)</f>
        <v>0</v>
      </c>
      <c r="K53" s="61" t="s">
        <v>88</v>
      </c>
      <c r="L53" s="64">
        <f>ROUND((J33+J38+J43+J48)*1.21,2)</f>
        <v>0</v>
      </c>
      <c r="M53" s="13"/>
      <c r="N53" s="2"/>
      <c r="O53" s="2"/>
      <c r="P53" s="2"/>
      <c r="Q53" s="33">
        <f>0+Q33+Q38+Q43+Q48</f>
        <v>0</v>
      </c>
      <c r="R53" s="9">
        <f>0+R33+R38+R43+R48</f>
        <v>0</v>
      </c>
      <c r="S53" s="65">
        <f>Q53*(1+J53)+R53</f>
        <v>0</v>
      </c>
    </row>
    <row r="54" thickTop="1" thickBot="1" ht="25" customHeight="1">
      <c r="A54" s="10"/>
      <c r="B54" s="66"/>
      <c r="C54" s="66"/>
      <c r="D54" s="66"/>
      <c r="E54" s="66"/>
      <c r="F54" s="66"/>
      <c r="G54" s="67" t="s">
        <v>89</v>
      </c>
      <c r="H54" s="68">
        <f>0+J33+J38+J43+J48</f>
        <v>0</v>
      </c>
      <c r="I54" s="67" t="s">
        <v>90</v>
      </c>
      <c r="J54" s="69">
        <f>0+J53</f>
        <v>0</v>
      </c>
      <c r="K54" s="67" t="s">
        <v>91</v>
      </c>
      <c r="L54" s="70">
        <f>0+L53</f>
        <v>0</v>
      </c>
      <c r="M54" s="13"/>
      <c r="N54" s="2"/>
      <c r="O54" s="2"/>
      <c r="P54" s="2"/>
      <c r="Q54" s="2"/>
    </row>
    <row r="55" ht="40" customHeight="1">
      <c r="A55" s="10"/>
      <c r="B55" s="75" t="s">
        <v>115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1">
        <v>5</v>
      </c>
      <c r="C56" s="42" t="s">
        <v>138</v>
      </c>
      <c r="D56" s="42">
        <v>1</v>
      </c>
      <c r="E56" s="42" t="s">
        <v>139</v>
      </c>
      <c r="F56" s="42" t="s">
        <v>7</v>
      </c>
      <c r="G56" s="43" t="s">
        <v>126</v>
      </c>
      <c r="H56" s="44">
        <v>9.5999999999999996</v>
      </c>
      <c r="I56" s="45">
        <v>0</v>
      </c>
      <c r="J56" s="46">
        <f>ROUND(H56*I56,2)</f>
        <v>0</v>
      </c>
      <c r="K56" s="47">
        <v>0.20999999999999999</v>
      </c>
      <c r="L56" s="48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56</v>
      </c>
      <c r="C57" s="1"/>
      <c r="D57" s="1"/>
      <c r="E57" s="50" t="s">
        <v>366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58</v>
      </c>
      <c r="C58" s="1"/>
      <c r="D58" s="1"/>
      <c r="E58" s="50" t="s">
        <v>501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60</v>
      </c>
      <c r="C59" s="1"/>
      <c r="D59" s="1"/>
      <c r="E59" s="50" t="s">
        <v>142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62</v>
      </c>
      <c r="C60" s="52"/>
      <c r="D60" s="52"/>
      <c r="E60" s="53" t="s">
        <v>63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6</v>
      </c>
      <c r="C61" s="42" t="s">
        <v>138</v>
      </c>
      <c r="D61" s="42">
        <v>2</v>
      </c>
      <c r="E61" s="42" t="s">
        <v>139</v>
      </c>
      <c r="F61" s="42" t="s">
        <v>7</v>
      </c>
      <c r="G61" s="43" t="s">
        <v>126</v>
      </c>
      <c r="H61" s="55">
        <v>28.800000000000001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56</v>
      </c>
      <c r="C62" s="1"/>
      <c r="D62" s="1"/>
      <c r="E62" s="50" t="s">
        <v>502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58</v>
      </c>
      <c r="C63" s="1"/>
      <c r="D63" s="1"/>
      <c r="E63" s="50" t="s">
        <v>503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60</v>
      </c>
      <c r="C64" s="1"/>
      <c r="D64" s="1"/>
      <c r="E64" s="50" t="s">
        <v>142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62</v>
      </c>
      <c r="C65" s="52"/>
      <c r="D65" s="52"/>
      <c r="E65" s="53" t="s">
        <v>63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7</v>
      </c>
      <c r="C66" s="42" t="s">
        <v>342</v>
      </c>
      <c r="D66" s="42">
        <v>1</v>
      </c>
      <c r="E66" s="42" t="s">
        <v>343</v>
      </c>
      <c r="F66" s="42" t="s">
        <v>7</v>
      </c>
      <c r="G66" s="43" t="s">
        <v>126</v>
      </c>
      <c r="H66" s="55">
        <v>14.4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56</v>
      </c>
      <c r="C67" s="1"/>
      <c r="D67" s="1"/>
      <c r="E67" s="50" t="s">
        <v>504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58</v>
      </c>
      <c r="C68" s="1"/>
      <c r="D68" s="1"/>
      <c r="E68" s="50" t="s">
        <v>505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60</v>
      </c>
      <c r="C69" s="1"/>
      <c r="D69" s="1"/>
      <c r="E69" s="50" t="s">
        <v>142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62</v>
      </c>
      <c r="C70" s="52"/>
      <c r="D70" s="52"/>
      <c r="E70" s="53" t="s">
        <v>63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8</v>
      </c>
      <c r="C71" s="42" t="s">
        <v>342</v>
      </c>
      <c r="D71" s="42">
        <v>2</v>
      </c>
      <c r="E71" s="42" t="s">
        <v>343</v>
      </c>
      <c r="F71" s="42" t="s">
        <v>7</v>
      </c>
      <c r="G71" s="43" t="s">
        <v>126</v>
      </c>
      <c r="H71" s="55">
        <v>43.200000000000003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56</v>
      </c>
      <c r="C72" s="1"/>
      <c r="D72" s="1"/>
      <c r="E72" s="50" t="s">
        <v>372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58</v>
      </c>
      <c r="C73" s="1"/>
      <c r="D73" s="1"/>
      <c r="E73" s="50" t="s">
        <v>506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60</v>
      </c>
      <c r="C74" s="1"/>
      <c r="D74" s="1"/>
      <c r="E74" s="50" t="s">
        <v>142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62</v>
      </c>
      <c r="C75" s="52"/>
      <c r="D75" s="52"/>
      <c r="E75" s="53" t="s">
        <v>63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9</v>
      </c>
      <c r="C76" s="42" t="s">
        <v>374</v>
      </c>
      <c r="D76" s="42" t="s">
        <v>7</v>
      </c>
      <c r="E76" s="42" t="s">
        <v>375</v>
      </c>
      <c r="F76" s="42" t="s">
        <v>7</v>
      </c>
      <c r="G76" s="43" t="s">
        <v>126</v>
      </c>
      <c r="H76" s="55">
        <v>10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56</v>
      </c>
      <c r="C77" s="1"/>
      <c r="D77" s="1"/>
      <c r="E77" s="50" t="s">
        <v>507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58</v>
      </c>
      <c r="C78" s="1"/>
      <c r="D78" s="1"/>
      <c r="E78" s="50" t="s">
        <v>508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60</v>
      </c>
      <c r="C79" s="1"/>
      <c r="D79" s="1"/>
      <c r="E79" s="50" t="s">
        <v>378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62</v>
      </c>
      <c r="C80" s="52"/>
      <c r="D80" s="52"/>
      <c r="E80" s="53" t="s">
        <v>63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10</v>
      </c>
      <c r="C81" s="42" t="s">
        <v>158</v>
      </c>
      <c r="D81" s="42" t="s">
        <v>7</v>
      </c>
      <c r="E81" s="42" t="s">
        <v>159</v>
      </c>
      <c r="F81" s="42" t="s">
        <v>7</v>
      </c>
      <c r="G81" s="43" t="s">
        <v>126</v>
      </c>
      <c r="H81" s="55">
        <v>111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56</v>
      </c>
      <c r="C82" s="1"/>
      <c r="D82" s="1"/>
      <c r="E82" s="50" t="s">
        <v>379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58</v>
      </c>
      <c r="C83" s="1"/>
      <c r="D83" s="1"/>
      <c r="E83" s="50" t="s">
        <v>509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60</v>
      </c>
      <c r="C84" s="1"/>
      <c r="D84" s="1"/>
      <c r="E84" s="50" t="s">
        <v>162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62</v>
      </c>
      <c r="C85" s="52"/>
      <c r="D85" s="52"/>
      <c r="E85" s="53" t="s">
        <v>63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11</v>
      </c>
      <c r="C86" s="42" t="s">
        <v>181</v>
      </c>
      <c r="D86" s="42" t="s">
        <v>7</v>
      </c>
      <c r="E86" s="42" t="s">
        <v>182</v>
      </c>
      <c r="F86" s="42" t="s">
        <v>7</v>
      </c>
      <c r="G86" s="43" t="s">
        <v>177</v>
      </c>
      <c r="H86" s="55">
        <v>60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56</v>
      </c>
      <c r="C87" s="1"/>
      <c r="D87" s="1"/>
      <c r="E87" s="50" t="s">
        <v>381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58</v>
      </c>
      <c r="C88" s="1"/>
      <c r="D88" s="1"/>
      <c r="E88" s="50" t="s">
        <v>510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60</v>
      </c>
      <c r="C89" s="1"/>
      <c r="D89" s="1"/>
      <c r="E89" s="50" t="s">
        <v>185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62</v>
      </c>
      <c r="C90" s="52"/>
      <c r="D90" s="52"/>
      <c r="E90" s="53" t="s">
        <v>63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12</v>
      </c>
      <c r="C91" s="42" t="s">
        <v>383</v>
      </c>
      <c r="D91" s="42" t="s">
        <v>7</v>
      </c>
      <c r="E91" s="42" t="s">
        <v>384</v>
      </c>
      <c r="F91" s="42" t="s">
        <v>7</v>
      </c>
      <c r="G91" s="43" t="s">
        <v>177</v>
      </c>
      <c r="H91" s="55">
        <v>8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56</v>
      </c>
      <c r="C92" s="1"/>
      <c r="D92" s="1"/>
      <c r="E92" s="50" t="s">
        <v>385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58</v>
      </c>
      <c r="C93" s="1"/>
      <c r="D93" s="1"/>
      <c r="E93" s="50" t="s">
        <v>511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60</v>
      </c>
      <c r="C94" s="1"/>
      <c r="D94" s="1"/>
      <c r="E94" s="50" t="s">
        <v>386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62</v>
      </c>
      <c r="C95" s="52"/>
      <c r="D95" s="52"/>
      <c r="E95" s="53" t="s">
        <v>63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 thickBot="1" ht="25" customHeight="1">
      <c r="A96" s="10"/>
      <c r="B96" s="1"/>
      <c r="C96" s="60">
        <v>1</v>
      </c>
      <c r="D96" s="1"/>
      <c r="E96" s="60" t="s">
        <v>93</v>
      </c>
      <c r="F96" s="1"/>
      <c r="G96" s="61" t="s">
        <v>86</v>
      </c>
      <c r="H96" s="62">
        <f>J56+J61+J66+J71+J76+J81+J86+J91</f>
        <v>0</v>
      </c>
      <c r="I96" s="61" t="s">
        <v>87</v>
      </c>
      <c r="J96" s="63">
        <f>(L96-H96)</f>
        <v>0</v>
      </c>
      <c r="K96" s="61" t="s">
        <v>88</v>
      </c>
      <c r="L96" s="64">
        <f>ROUND((J56+J61+J66+J71+J76+J81+J86+J91)*1.21,2)</f>
        <v>0</v>
      </c>
      <c r="M96" s="13"/>
      <c r="N96" s="2"/>
      <c r="O96" s="2"/>
      <c r="P96" s="2"/>
      <c r="Q96" s="33">
        <f>0+Q56+Q61+Q66+Q71+Q76+Q81+Q86+Q91</f>
        <v>0</v>
      </c>
      <c r="R96" s="9">
        <f>0+R56+R61+R66+R71+R76+R81+R86+R91</f>
        <v>0</v>
      </c>
      <c r="S96" s="65">
        <f>Q96*(1+J96)+R96</f>
        <v>0</v>
      </c>
    </row>
    <row r="97" thickTop="1" thickBot="1" ht="25" customHeight="1">
      <c r="A97" s="10"/>
      <c r="B97" s="66"/>
      <c r="C97" s="66"/>
      <c r="D97" s="66"/>
      <c r="E97" s="66"/>
      <c r="F97" s="66"/>
      <c r="G97" s="67" t="s">
        <v>89</v>
      </c>
      <c r="H97" s="68">
        <f>0+J56+J61+J66+J71+J76+J81+J86+J91</f>
        <v>0</v>
      </c>
      <c r="I97" s="67" t="s">
        <v>90</v>
      </c>
      <c r="J97" s="69">
        <f>0+J96</f>
        <v>0</v>
      </c>
      <c r="K97" s="67" t="s">
        <v>91</v>
      </c>
      <c r="L97" s="70">
        <f>0+L96</f>
        <v>0</v>
      </c>
      <c r="M97" s="13"/>
      <c r="N97" s="2"/>
      <c r="O97" s="2"/>
      <c r="P97" s="2"/>
      <c r="Q97" s="2"/>
    </row>
    <row r="98" ht="40" customHeight="1">
      <c r="A98" s="10"/>
      <c r="B98" s="75" t="s">
        <v>186</v>
      </c>
      <c r="C98" s="1"/>
      <c r="D98" s="1"/>
      <c r="E98" s="1"/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1">
        <v>13</v>
      </c>
      <c r="C99" s="42" t="s">
        <v>387</v>
      </c>
      <c r="D99" s="42" t="s">
        <v>7</v>
      </c>
      <c r="E99" s="42" t="s">
        <v>388</v>
      </c>
      <c r="F99" s="42" t="s">
        <v>7</v>
      </c>
      <c r="G99" s="43" t="s">
        <v>126</v>
      </c>
      <c r="H99" s="44">
        <v>3</v>
      </c>
      <c r="I99" s="45">
        <v>0</v>
      </c>
      <c r="J99" s="46">
        <f>ROUND(H99*I99,2)</f>
        <v>0</v>
      </c>
      <c r="K99" s="47">
        <v>0.20999999999999999</v>
      </c>
      <c r="L99" s="48">
        <f>ROUND(J99*1.21,2)</f>
        <v>0</v>
      </c>
      <c r="M99" s="13"/>
      <c r="N99" s="2"/>
      <c r="O99" s="2"/>
      <c r="P99" s="2"/>
      <c r="Q99" s="33">
        <f>IF(ISNUMBER(K99),IF(H99&gt;0,IF(I99&gt;0,J99,0),0),0)</f>
        <v>0</v>
      </c>
      <c r="R99" s="9">
        <f>IF(ISNUMBER(K99)=FALSE,J99,0)</f>
        <v>0</v>
      </c>
    </row>
    <row r="100">
      <c r="A100" s="10"/>
      <c r="B100" s="49" t="s">
        <v>56</v>
      </c>
      <c r="C100" s="1"/>
      <c r="D100" s="1"/>
      <c r="E100" s="50" t="s">
        <v>389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9" t="s">
        <v>58</v>
      </c>
      <c r="C101" s="1"/>
      <c r="D101" s="1"/>
      <c r="E101" s="50" t="s">
        <v>512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>
      <c r="A102" s="10"/>
      <c r="B102" s="49" t="s">
        <v>60</v>
      </c>
      <c r="C102" s="1"/>
      <c r="D102" s="1"/>
      <c r="E102" s="50" t="s">
        <v>190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 thickBot="1">
      <c r="A103" s="10"/>
      <c r="B103" s="51" t="s">
        <v>62</v>
      </c>
      <c r="C103" s="52"/>
      <c r="D103" s="52"/>
      <c r="E103" s="53" t="s">
        <v>63</v>
      </c>
      <c r="F103" s="52"/>
      <c r="G103" s="52"/>
      <c r="H103" s="54"/>
      <c r="I103" s="52"/>
      <c r="J103" s="54"/>
      <c r="K103" s="52"/>
      <c r="L103" s="52"/>
      <c r="M103" s="13"/>
      <c r="N103" s="2"/>
      <c r="O103" s="2"/>
      <c r="P103" s="2"/>
      <c r="Q103" s="2"/>
    </row>
    <row r="104" thickTop="1">
      <c r="A104" s="10"/>
      <c r="B104" s="41">
        <v>14</v>
      </c>
      <c r="C104" s="42" t="s">
        <v>191</v>
      </c>
      <c r="D104" s="42" t="s">
        <v>7</v>
      </c>
      <c r="E104" s="42" t="s">
        <v>192</v>
      </c>
      <c r="F104" s="42" t="s">
        <v>7</v>
      </c>
      <c r="G104" s="43" t="s">
        <v>177</v>
      </c>
      <c r="H104" s="55">
        <v>40</v>
      </c>
      <c r="I104" s="56">
        <v>0</v>
      </c>
      <c r="J104" s="57">
        <f>ROUND(H104*I104,2)</f>
        <v>0</v>
      </c>
      <c r="K104" s="58">
        <v>0.20999999999999999</v>
      </c>
      <c r="L104" s="59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49" t="s">
        <v>56</v>
      </c>
      <c r="C105" s="1"/>
      <c r="D105" s="1"/>
      <c r="E105" s="50" t="s">
        <v>391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58</v>
      </c>
      <c r="C106" s="1"/>
      <c r="D106" s="1"/>
      <c r="E106" s="50" t="s">
        <v>513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60</v>
      </c>
      <c r="C107" s="1"/>
      <c r="D107" s="1"/>
      <c r="E107" s="50" t="s">
        <v>195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thickBot="1">
      <c r="A108" s="10"/>
      <c r="B108" s="51" t="s">
        <v>62</v>
      </c>
      <c r="C108" s="52"/>
      <c r="D108" s="52"/>
      <c r="E108" s="53" t="s">
        <v>63</v>
      </c>
      <c r="F108" s="52"/>
      <c r="G108" s="52"/>
      <c r="H108" s="54"/>
      <c r="I108" s="52"/>
      <c r="J108" s="54"/>
      <c r="K108" s="52"/>
      <c r="L108" s="52"/>
      <c r="M108" s="13"/>
      <c r="N108" s="2"/>
      <c r="O108" s="2"/>
      <c r="P108" s="2"/>
      <c r="Q108" s="2"/>
    </row>
    <row r="109" thickTop="1">
      <c r="A109" s="10"/>
      <c r="B109" s="41">
        <v>15</v>
      </c>
      <c r="C109" s="42" t="s">
        <v>398</v>
      </c>
      <c r="D109" s="42" t="s">
        <v>7</v>
      </c>
      <c r="E109" s="42" t="s">
        <v>399</v>
      </c>
      <c r="F109" s="42" t="s">
        <v>7</v>
      </c>
      <c r="G109" s="43" t="s">
        <v>198</v>
      </c>
      <c r="H109" s="55">
        <v>72</v>
      </c>
      <c r="I109" s="56">
        <v>0</v>
      </c>
      <c r="J109" s="57">
        <f>ROUND(H109*I109,2)</f>
        <v>0</v>
      </c>
      <c r="K109" s="58">
        <v>0.20999999999999999</v>
      </c>
      <c r="L109" s="59">
        <f>ROUND(J109*1.21,2)</f>
        <v>0</v>
      </c>
      <c r="M109" s="13"/>
      <c r="N109" s="2"/>
      <c r="O109" s="2"/>
      <c r="P109" s="2"/>
      <c r="Q109" s="33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49" t="s">
        <v>56</v>
      </c>
      <c r="C110" s="1"/>
      <c r="D110" s="1"/>
      <c r="E110" s="50" t="s">
        <v>514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58</v>
      </c>
      <c r="C111" s="1"/>
      <c r="D111" s="1"/>
      <c r="E111" s="50" t="s">
        <v>515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60</v>
      </c>
      <c r="C112" s="1"/>
      <c r="D112" s="1"/>
      <c r="E112" s="50" t="s">
        <v>402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thickBot="1">
      <c r="A113" s="10"/>
      <c r="B113" s="51" t="s">
        <v>62</v>
      </c>
      <c r="C113" s="52"/>
      <c r="D113" s="52"/>
      <c r="E113" s="53" t="s">
        <v>63</v>
      </c>
      <c r="F113" s="52"/>
      <c r="G113" s="52"/>
      <c r="H113" s="54"/>
      <c r="I113" s="52"/>
      <c r="J113" s="54"/>
      <c r="K113" s="52"/>
      <c r="L113" s="52"/>
      <c r="M113" s="13"/>
      <c r="N113" s="2"/>
      <c r="O113" s="2"/>
      <c r="P113" s="2"/>
      <c r="Q113" s="2"/>
    </row>
    <row r="114" thickTop="1">
      <c r="A114" s="10"/>
      <c r="B114" s="41">
        <v>16</v>
      </c>
      <c r="C114" s="42" t="s">
        <v>403</v>
      </c>
      <c r="D114" s="42" t="s">
        <v>7</v>
      </c>
      <c r="E114" s="42" t="s">
        <v>404</v>
      </c>
      <c r="F114" s="42" t="s">
        <v>7</v>
      </c>
      <c r="G114" s="43" t="s">
        <v>198</v>
      </c>
      <c r="H114" s="55">
        <v>90</v>
      </c>
      <c r="I114" s="56">
        <v>0</v>
      </c>
      <c r="J114" s="57">
        <f>ROUND(H114*I114,2)</f>
        <v>0</v>
      </c>
      <c r="K114" s="58">
        <v>0.20999999999999999</v>
      </c>
      <c r="L114" s="59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56</v>
      </c>
      <c r="C115" s="1"/>
      <c r="D115" s="1"/>
      <c r="E115" s="50" t="s">
        <v>516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58</v>
      </c>
      <c r="C116" s="1"/>
      <c r="D116" s="1"/>
      <c r="E116" s="50" t="s">
        <v>517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60</v>
      </c>
      <c r="C117" s="1"/>
      <c r="D117" s="1"/>
      <c r="E117" s="50" t="s">
        <v>407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62</v>
      </c>
      <c r="C118" s="52"/>
      <c r="D118" s="52"/>
      <c r="E118" s="53" t="s">
        <v>63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17</v>
      </c>
      <c r="C119" s="42" t="s">
        <v>202</v>
      </c>
      <c r="D119" s="42" t="s">
        <v>7</v>
      </c>
      <c r="E119" s="42" t="s">
        <v>203</v>
      </c>
      <c r="F119" s="42" t="s">
        <v>7</v>
      </c>
      <c r="G119" s="43" t="s">
        <v>177</v>
      </c>
      <c r="H119" s="55">
        <v>60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56</v>
      </c>
      <c r="C120" s="1"/>
      <c r="D120" s="1"/>
      <c r="E120" s="50" t="s">
        <v>518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58</v>
      </c>
      <c r="C121" s="1"/>
      <c r="D121" s="1"/>
      <c r="E121" s="50" t="s">
        <v>519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60</v>
      </c>
      <c r="C122" s="1"/>
      <c r="D122" s="1"/>
      <c r="E122" s="50" t="s">
        <v>206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62</v>
      </c>
      <c r="C123" s="52"/>
      <c r="D123" s="52"/>
      <c r="E123" s="53" t="s">
        <v>63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 thickBot="1" ht="25" customHeight="1">
      <c r="A124" s="10"/>
      <c r="B124" s="1"/>
      <c r="C124" s="60">
        <v>2</v>
      </c>
      <c r="D124" s="1"/>
      <c r="E124" s="60" t="s">
        <v>94</v>
      </c>
      <c r="F124" s="1"/>
      <c r="G124" s="61" t="s">
        <v>86</v>
      </c>
      <c r="H124" s="62">
        <f>J99+J104+J109+J114+J119</f>
        <v>0</v>
      </c>
      <c r="I124" s="61" t="s">
        <v>87</v>
      </c>
      <c r="J124" s="63">
        <f>(L124-H124)</f>
        <v>0</v>
      </c>
      <c r="K124" s="61" t="s">
        <v>88</v>
      </c>
      <c r="L124" s="64">
        <f>ROUND((J99+J104+J109+J114+J119)*1.21,2)</f>
        <v>0</v>
      </c>
      <c r="M124" s="13"/>
      <c r="N124" s="2"/>
      <c r="O124" s="2"/>
      <c r="P124" s="2"/>
      <c r="Q124" s="33">
        <f>0+Q99+Q104+Q109+Q114+Q119</f>
        <v>0</v>
      </c>
      <c r="R124" s="9">
        <f>0+R99+R104+R109+R114+R119</f>
        <v>0</v>
      </c>
      <c r="S124" s="65">
        <f>Q124*(1+J124)+R124</f>
        <v>0</v>
      </c>
    </row>
    <row r="125" thickTop="1" thickBot="1" ht="25" customHeight="1">
      <c r="A125" s="10"/>
      <c r="B125" s="66"/>
      <c r="C125" s="66"/>
      <c r="D125" s="66"/>
      <c r="E125" s="66"/>
      <c r="F125" s="66"/>
      <c r="G125" s="67" t="s">
        <v>89</v>
      </c>
      <c r="H125" s="68">
        <f>0+J99+J104+J109+J114+J119</f>
        <v>0</v>
      </c>
      <c r="I125" s="67" t="s">
        <v>90</v>
      </c>
      <c r="J125" s="69">
        <f>0+J124</f>
        <v>0</v>
      </c>
      <c r="K125" s="67" t="s">
        <v>91</v>
      </c>
      <c r="L125" s="70">
        <f>0+L124</f>
        <v>0</v>
      </c>
      <c r="M125" s="13"/>
      <c r="N125" s="2"/>
      <c r="O125" s="2"/>
      <c r="P125" s="2"/>
      <c r="Q125" s="2"/>
    </row>
    <row r="126" ht="40" customHeight="1">
      <c r="A126" s="10"/>
      <c r="B126" s="75" t="s">
        <v>415</v>
      </c>
      <c r="C126" s="1"/>
      <c r="D126" s="1"/>
      <c r="E126" s="1"/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1">
        <v>18</v>
      </c>
      <c r="C127" s="42" t="s">
        <v>416</v>
      </c>
      <c r="D127" s="42" t="s">
        <v>7</v>
      </c>
      <c r="E127" s="42" t="s">
        <v>417</v>
      </c>
      <c r="F127" s="42" t="s">
        <v>7</v>
      </c>
      <c r="G127" s="43" t="s">
        <v>126</v>
      </c>
      <c r="H127" s="44">
        <v>4.6079999999999997</v>
      </c>
      <c r="I127" s="45">
        <v>0</v>
      </c>
      <c r="J127" s="46">
        <f>ROUND(H127*I127,2)</f>
        <v>0</v>
      </c>
      <c r="K127" s="47">
        <v>0.20999999999999999</v>
      </c>
      <c r="L127" s="48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49" t="s">
        <v>56</v>
      </c>
      <c r="C128" s="1"/>
      <c r="D128" s="1"/>
      <c r="E128" s="50" t="s">
        <v>418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9" t="s">
        <v>58</v>
      </c>
      <c r="C129" s="1"/>
      <c r="D129" s="1"/>
      <c r="E129" s="50" t="s">
        <v>520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>
      <c r="A130" s="10"/>
      <c r="B130" s="49" t="s">
        <v>60</v>
      </c>
      <c r="C130" s="1"/>
      <c r="D130" s="1"/>
      <c r="E130" s="50" t="s">
        <v>420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thickBot="1">
      <c r="A131" s="10"/>
      <c r="B131" s="51" t="s">
        <v>62</v>
      </c>
      <c r="C131" s="52"/>
      <c r="D131" s="52"/>
      <c r="E131" s="53" t="s">
        <v>63</v>
      </c>
      <c r="F131" s="52"/>
      <c r="G131" s="52"/>
      <c r="H131" s="54"/>
      <c r="I131" s="52"/>
      <c r="J131" s="54"/>
      <c r="K131" s="52"/>
      <c r="L131" s="52"/>
      <c r="M131" s="13"/>
      <c r="N131" s="2"/>
      <c r="O131" s="2"/>
      <c r="P131" s="2"/>
      <c r="Q131" s="2"/>
    </row>
    <row r="132" thickTop="1">
      <c r="A132" s="10"/>
      <c r="B132" s="41">
        <v>19</v>
      </c>
      <c r="C132" s="42" t="s">
        <v>421</v>
      </c>
      <c r="D132" s="42" t="s">
        <v>7</v>
      </c>
      <c r="E132" s="42" t="s">
        <v>422</v>
      </c>
      <c r="F132" s="42" t="s">
        <v>7</v>
      </c>
      <c r="G132" s="43" t="s">
        <v>101</v>
      </c>
      <c r="H132" s="55">
        <v>0.55300000000000005</v>
      </c>
      <c r="I132" s="56">
        <v>0</v>
      </c>
      <c r="J132" s="57">
        <f>ROUND(H132*I132,2)</f>
        <v>0</v>
      </c>
      <c r="K132" s="58">
        <v>0.20999999999999999</v>
      </c>
      <c r="L132" s="59">
        <f>ROUND(J132*1.21,2)</f>
        <v>0</v>
      </c>
      <c r="M132" s="13"/>
      <c r="N132" s="2"/>
      <c r="O132" s="2"/>
      <c r="P132" s="2"/>
      <c r="Q132" s="33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49" t="s">
        <v>56</v>
      </c>
      <c r="C133" s="1"/>
      <c r="D133" s="1"/>
      <c r="E133" s="50" t="s">
        <v>423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58</v>
      </c>
      <c r="C134" s="1"/>
      <c r="D134" s="1"/>
      <c r="E134" s="50" t="s">
        <v>521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>
      <c r="A135" s="10"/>
      <c r="B135" s="49" t="s">
        <v>60</v>
      </c>
      <c r="C135" s="1"/>
      <c r="D135" s="1"/>
      <c r="E135" s="50" t="s">
        <v>425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thickBot="1">
      <c r="A136" s="10"/>
      <c r="B136" s="51" t="s">
        <v>62</v>
      </c>
      <c r="C136" s="52"/>
      <c r="D136" s="52"/>
      <c r="E136" s="53" t="s">
        <v>63</v>
      </c>
      <c r="F136" s="52"/>
      <c r="G136" s="52"/>
      <c r="H136" s="54"/>
      <c r="I136" s="52"/>
      <c r="J136" s="54"/>
      <c r="K136" s="52"/>
      <c r="L136" s="52"/>
      <c r="M136" s="13"/>
      <c r="N136" s="2"/>
      <c r="O136" s="2"/>
      <c r="P136" s="2"/>
      <c r="Q136" s="2"/>
    </row>
    <row r="137" thickTop="1">
      <c r="A137" s="10"/>
      <c r="B137" s="41">
        <v>20</v>
      </c>
      <c r="C137" s="42" t="s">
        <v>426</v>
      </c>
      <c r="D137" s="42" t="s">
        <v>7</v>
      </c>
      <c r="E137" s="42" t="s">
        <v>427</v>
      </c>
      <c r="F137" s="42" t="s">
        <v>7</v>
      </c>
      <c r="G137" s="43" t="s">
        <v>126</v>
      </c>
      <c r="H137" s="55">
        <v>39.936</v>
      </c>
      <c r="I137" s="56">
        <v>0</v>
      </c>
      <c r="J137" s="57">
        <f>ROUND(H137*I137,2)</f>
        <v>0</v>
      </c>
      <c r="K137" s="58">
        <v>0.20999999999999999</v>
      </c>
      <c r="L137" s="59">
        <f>ROUND(J137*1.21,2)</f>
        <v>0</v>
      </c>
      <c r="M137" s="13"/>
      <c r="N137" s="2"/>
      <c r="O137" s="2"/>
      <c r="P137" s="2"/>
      <c r="Q137" s="33">
        <f>IF(ISNUMBER(K137),IF(H137&gt;0,IF(I137&gt;0,J137,0),0),0)</f>
        <v>0</v>
      </c>
      <c r="R137" s="9">
        <f>IF(ISNUMBER(K137)=FALSE,J137,0)</f>
        <v>0</v>
      </c>
    </row>
    <row r="138">
      <c r="A138" s="10"/>
      <c r="B138" s="49" t="s">
        <v>56</v>
      </c>
      <c r="C138" s="1"/>
      <c r="D138" s="1"/>
      <c r="E138" s="50" t="s">
        <v>428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>
      <c r="A139" s="10"/>
      <c r="B139" s="49" t="s">
        <v>58</v>
      </c>
      <c r="C139" s="1"/>
      <c r="D139" s="1"/>
      <c r="E139" s="50" t="s">
        <v>522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>
      <c r="A140" s="10"/>
      <c r="B140" s="49" t="s">
        <v>60</v>
      </c>
      <c r="C140" s="1"/>
      <c r="D140" s="1"/>
      <c r="E140" s="50" t="s">
        <v>420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thickBot="1">
      <c r="A141" s="10"/>
      <c r="B141" s="51" t="s">
        <v>62</v>
      </c>
      <c r="C141" s="52"/>
      <c r="D141" s="52"/>
      <c r="E141" s="53" t="s">
        <v>63</v>
      </c>
      <c r="F141" s="52"/>
      <c r="G141" s="52"/>
      <c r="H141" s="54"/>
      <c r="I141" s="52"/>
      <c r="J141" s="54"/>
      <c r="K141" s="52"/>
      <c r="L141" s="52"/>
      <c r="M141" s="13"/>
      <c r="N141" s="2"/>
      <c r="O141" s="2"/>
      <c r="P141" s="2"/>
      <c r="Q141" s="2"/>
    </row>
    <row r="142" thickTop="1">
      <c r="A142" s="10"/>
      <c r="B142" s="41">
        <v>21</v>
      </c>
      <c r="C142" s="42" t="s">
        <v>430</v>
      </c>
      <c r="D142" s="42" t="s">
        <v>7</v>
      </c>
      <c r="E142" s="42" t="s">
        <v>431</v>
      </c>
      <c r="F142" s="42" t="s">
        <v>7</v>
      </c>
      <c r="G142" s="43" t="s">
        <v>101</v>
      </c>
      <c r="H142" s="55">
        <v>2.7959999999999998</v>
      </c>
      <c r="I142" s="56">
        <v>0</v>
      </c>
      <c r="J142" s="57">
        <f>ROUND(H142*I142,2)</f>
        <v>0</v>
      </c>
      <c r="K142" s="58">
        <v>0.20999999999999999</v>
      </c>
      <c r="L142" s="59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56</v>
      </c>
      <c r="C143" s="1"/>
      <c r="D143" s="1"/>
      <c r="E143" s="50" t="s">
        <v>432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58</v>
      </c>
      <c r="C144" s="1"/>
      <c r="D144" s="1"/>
      <c r="E144" s="50" t="s">
        <v>523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60</v>
      </c>
      <c r="C145" s="1"/>
      <c r="D145" s="1"/>
      <c r="E145" s="50" t="s">
        <v>425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>
      <c r="A146" s="10"/>
      <c r="B146" s="51" t="s">
        <v>62</v>
      </c>
      <c r="C146" s="52"/>
      <c r="D146" s="52"/>
      <c r="E146" s="53" t="s">
        <v>63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 thickBot="1" ht="25" customHeight="1">
      <c r="A147" s="10"/>
      <c r="B147" s="1"/>
      <c r="C147" s="60">
        <v>3</v>
      </c>
      <c r="D147" s="1"/>
      <c r="E147" s="60" t="s">
        <v>356</v>
      </c>
      <c r="F147" s="1"/>
      <c r="G147" s="61" t="s">
        <v>86</v>
      </c>
      <c r="H147" s="62">
        <f>J127+J132+J137+J142</f>
        <v>0</v>
      </c>
      <c r="I147" s="61" t="s">
        <v>87</v>
      </c>
      <c r="J147" s="63">
        <f>(L147-H147)</f>
        <v>0</v>
      </c>
      <c r="K147" s="61" t="s">
        <v>88</v>
      </c>
      <c r="L147" s="64">
        <f>ROUND((J127+J132+J137+J142)*1.21,2)</f>
        <v>0</v>
      </c>
      <c r="M147" s="13"/>
      <c r="N147" s="2"/>
      <c r="O147" s="2"/>
      <c r="P147" s="2"/>
      <c r="Q147" s="33">
        <f>0+Q127+Q132+Q137+Q142</f>
        <v>0</v>
      </c>
      <c r="R147" s="9">
        <f>0+R127+R132+R137+R142</f>
        <v>0</v>
      </c>
      <c r="S147" s="65">
        <f>Q147*(1+J147)+R147</f>
        <v>0</v>
      </c>
    </row>
    <row r="148" thickTop="1" thickBot="1" ht="25" customHeight="1">
      <c r="A148" s="10"/>
      <c r="B148" s="66"/>
      <c r="C148" s="66"/>
      <c r="D148" s="66"/>
      <c r="E148" s="66"/>
      <c r="F148" s="66"/>
      <c r="G148" s="67" t="s">
        <v>89</v>
      </c>
      <c r="H148" s="68">
        <f>0+J127+J132+J137+J142</f>
        <v>0</v>
      </c>
      <c r="I148" s="67" t="s">
        <v>90</v>
      </c>
      <c r="J148" s="69">
        <f>0+J147</f>
        <v>0</v>
      </c>
      <c r="K148" s="67" t="s">
        <v>91</v>
      </c>
      <c r="L148" s="70">
        <f>0+L147</f>
        <v>0</v>
      </c>
      <c r="M148" s="13"/>
      <c r="N148" s="2"/>
      <c r="O148" s="2"/>
      <c r="P148" s="2"/>
      <c r="Q148" s="2"/>
    </row>
    <row r="149" ht="40" customHeight="1">
      <c r="A149" s="10"/>
      <c r="B149" s="75" t="s">
        <v>207</v>
      </c>
      <c r="C149" s="1"/>
      <c r="D149" s="1"/>
      <c r="E149" s="1"/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1">
        <v>22</v>
      </c>
      <c r="C150" s="42" t="s">
        <v>434</v>
      </c>
      <c r="D150" s="42" t="s">
        <v>7</v>
      </c>
      <c r="E150" s="42" t="s">
        <v>435</v>
      </c>
      <c r="F150" s="42" t="s">
        <v>7</v>
      </c>
      <c r="G150" s="43" t="s">
        <v>126</v>
      </c>
      <c r="H150" s="44">
        <v>6.6239999999999997</v>
      </c>
      <c r="I150" s="45">
        <v>0</v>
      </c>
      <c r="J150" s="46">
        <f>ROUND(H150*I150,2)</f>
        <v>0</v>
      </c>
      <c r="K150" s="47">
        <v>0.20999999999999999</v>
      </c>
      <c r="L150" s="48">
        <f>ROUND(J150*1.21,2)</f>
        <v>0</v>
      </c>
      <c r="M150" s="13"/>
      <c r="N150" s="2"/>
      <c r="O150" s="2"/>
      <c r="P150" s="2"/>
      <c r="Q150" s="33">
        <f>IF(ISNUMBER(K150),IF(H150&gt;0,IF(I150&gt;0,J150,0),0),0)</f>
        <v>0</v>
      </c>
      <c r="R150" s="9">
        <f>IF(ISNUMBER(K150)=FALSE,J150,0)</f>
        <v>0</v>
      </c>
    </row>
    <row r="151">
      <c r="A151" s="10"/>
      <c r="B151" s="49" t="s">
        <v>56</v>
      </c>
      <c r="C151" s="1"/>
      <c r="D151" s="1"/>
      <c r="E151" s="50" t="s">
        <v>436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>
      <c r="A152" s="10"/>
      <c r="B152" s="49" t="s">
        <v>58</v>
      </c>
      <c r="C152" s="1"/>
      <c r="D152" s="1"/>
      <c r="E152" s="50" t="s">
        <v>524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>
      <c r="A153" s="10"/>
      <c r="B153" s="49" t="s">
        <v>60</v>
      </c>
      <c r="C153" s="1"/>
      <c r="D153" s="1"/>
      <c r="E153" s="50" t="s">
        <v>212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 thickBot="1">
      <c r="A154" s="10"/>
      <c r="B154" s="51" t="s">
        <v>62</v>
      </c>
      <c r="C154" s="52"/>
      <c r="D154" s="52"/>
      <c r="E154" s="53" t="s">
        <v>63</v>
      </c>
      <c r="F154" s="52"/>
      <c r="G154" s="52"/>
      <c r="H154" s="54"/>
      <c r="I154" s="52"/>
      <c r="J154" s="54"/>
      <c r="K154" s="52"/>
      <c r="L154" s="52"/>
      <c r="M154" s="13"/>
      <c r="N154" s="2"/>
      <c r="O154" s="2"/>
      <c r="P154" s="2"/>
      <c r="Q154" s="2"/>
    </row>
    <row r="155" thickTop="1">
      <c r="A155" s="10"/>
      <c r="B155" s="41">
        <v>23</v>
      </c>
      <c r="C155" s="42" t="s">
        <v>438</v>
      </c>
      <c r="D155" s="42" t="s">
        <v>7</v>
      </c>
      <c r="E155" s="42" t="s">
        <v>439</v>
      </c>
      <c r="F155" s="42" t="s">
        <v>7</v>
      </c>
      <c r="G155" s="43" t="s">
        <v>126</v>
      </c>
      <c r="H155" s="55">
        <v>3</v>
      </c>
      <c r="I155" s="56">
        <v>0</v>
      </c>
      <c r="J155" s="57">
        <f>ROUND(H155*I155,2)</f>
        <v>0</v>
      </c>
      <c r="K155" s="58">
        <v>0.20999999999999999</v>
      </c>
      <c r="L155" s="59">
        <f>ROUND(J155*1.21,2)</f>
        <v>0</v>
      </c>
      <c r="M155" s="13"/>
      <c r="N155" s="2"/>
      <c r="O155" s="2"/>
      <c r="P155" s="2"/>
      <c r="Q155" s="33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49" t="s">
        <v>56</v>
      </c>
      <c r="C156" s="1"/>
      <c r="D156" s="1"/>
      <c r="E156" s="50" t="s">
        <v>440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>
      <c r="A157" s="10"/>
      <c r="B157" s="49" t="s">
        <v>58</v>
      </c>
      <c r="C157" s="1"/>
      <c r="D157" s="1"/>
      <c r="E157" s="50" t="s">
        <v>512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60</v>
      </c>
      <c r="C158" s="1"/>
      <c r="D158" s="1"/>
      <c r="E158" s="50" t="s">
        <v>212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thickBot="1">
      <c r="A159" s="10"/>
      <c r="B159" s="51" t="s">
        <v>62</v>
      </c>
      <c r="C159" s="52"/>
      <c r="D159" s="52"/>
      <c r="E159" s="53" t="s">
        <v>63</v>
      </c>
      <c r="F159" s="52"/>
      <c r="G159" s="52"/>
      <c r="H159" s="54"/>
      <c r="I159" s="52"/>
      <c r="J159" s="54"/>
      <c r="K159" s="52"/>
      <c r="L159" s="52"/>
      <c r="M159" s="13"/>
      <c r="N159" s="2"/>
      <c r="O159" s="2"/>
      <c r="P159" s="2"/>
      <c r="Q159" s="2"/>
    </row>
    <row r="160" thickTop="1">
      <c r="A160" s="10"/>
      <c r="B160" s="41">
        <v>24</v>
      </c>
      <c r="C160" s="42" t="s">
        <v>441</v>
      </c>
      <c r="D160" s="42">
        <v>1</v>
      </c>
      <c r="E160" s="42" t="s">
        <v>442</v>
      </c>
      <c r="F160" s="42" t="s">
        <v>7</v>
      </c>
      <c r="G160" s="43" t="s">
        <v>126</v>
      </c>
      <c r="H160" s="55">
        <v>14</v>
      </c>
      <c r="I160" s="56">
        <v>0</v>
      </c>
      <c r="J160" s="57">
        <f>ROUND(H160*I160,2)</f>
        <v>0</v>
      </c>
      <c r="K160" s="58">
        <v>0.20999999999999999</v>
      </c>
      <c r="L160" s="59">
        <f>ROUND(J160*1.21,2)</f>
        <v>0</v>
      </c>
      <c r="M160" s="13"/>
      <c r="N160" s="2"/>
      <c r="O160" s="2"/>
      <c r="P160" s="2"/>
      <c r="Q160" s="33">
        <f>IF(ISNUMBER(K160),IF(H160&gt;0,IF(I160&gt;0,J160,0),0),0)</f>
        <v>0</v>
      </c>
      <c r="R160" s="9">
        <f>IF(ISNUMBER(K160)=FALSE,J160,0)</f>
        <v>0</v>
      </c>
    </row>
    <row r="161">
      <c r="A161" s="10"/>
      <c r="B161" s="49" t="s">
        <v>56</v>
      </c>
      <c r="C161" s="1"/>
      <c r="D161" s="1"/>
      <c r="E161" s="50" t="s">
        <v>443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>
      <c r="A162" s="10"/>
      <c r="B162" s="49" t="s">
        <v>58</v>
      </c>
      <c r="C162" s="1"/>
      <c r="D162" s="1"/>
      <c r="E162" s="50" t="s">
        <v>525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60</v>
      </c>
      <c r="C163" s="1"/>
      <c r="D163" s="1"/>
      <c r="E163" s="50" t="s">
        <v>217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thickBot="1">
      <c r="A164" s="10"/>
      <c r="B164" s="51" t="s">
        <v>62</v>
      </c>
      <c r="C164" s="52"/>
      <c r="D164" s="52"/>
      <c r="E164" s="53" t="s">
        <v>63</v>
      </c>
      <c r="F164" s="52"/>
      <c r="G164" s="52"/>
      <c r="H164" s="54"/>
      <c r="I164" s="52"/>
      <c r="J164" s="54"/>
      <c r="K164" s="52"/>
      <c r="L164" s="52"/>
      <c r="M164" s="13"/>
      <c r="N164" s="2"/>
      <c r="O164" s="2"/>
      <c r="P164" s="2"/>
      <c r="Q164" s="2"/>
    </row>
    <row r="165" thickTop="1">
      <c r="A165" s="10"/>
      <c r="B165" s="41">
        <v>25</v>
      </c>
      <c r="C165" s="42" t="s">
        <v>441</v>
      </c>
      <c r="D165" s="42">
        <v>2</v>
      </c>
      <c r="E165" s="42" t="s">
        <v>442</v>
      </c>
      <c r="F165" s="42" t="s">
        <v>7</v>
      </c>
      <c r="G165" s="43" t="s">
        <v>126</v>
      </c>
      <c r="H165" s="55">
        <v>21</v>
      </c>
      <c r="I165" s="56">
        <v>0</v>
      </c>
      <c r="J165" s="57">
        <f>ROUND(H165*I165,2)</f>
        <v>0</v>
      </c>
      <c r="K165" s="58">
        <v>0.20999999999999999</v>
      </c>
      <c r="L165" s="59">
        <f>ROUND(J165*1.21,2)</f>
        <v>0</v>
      </c>
      <c r="M165" s="13"/>
      <c r="N165" s="2"/>
      <c r="O165" s="2"/>
      <c r="P165" s="2"/>
      <c r="Q165" s="33">
        <f>IF(ISNUMBER(K165),IF(H165&gt;0,IF(I165&gt;0,J165,0),0),0)</f>
        <v>0</v>
      </c>
      <c r="R165" s="9">
        <f>IF(ISNUMBER(K165)=FALSE,J165,0)</f>
        <v>0</v>
      </c>
    </row>
    <row r="166">
      <c r="A166" s="10"/>
      <c r="B166" s="49" t="s">
        <v>56</v>
      </c>
      <c r="C166" s="1"/>
      <c r="D166" s="1"/>
      <c r="E166" s="50" t="s">
        <v>445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58</v>
      </c>
      <c r="C167" s="1"/>
      <c r="D167" s="1"/>
      <c r="E167" s="50" t="s">
        <v>526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60</v>
      </c>
      <c r="C168" s="1"/>
      <c r="D168" s="1"/>
      <c r="E168" s="50" t="s">
        <v>217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thickBot="1">
      <c r="A169" s="10"/>
      <c r="B169" s="51" t="s">
        <v>62</v>
      </c>
      <c r="C169" s="52"/>
      <c r="D169" s="52"/>
      <c r="E169" s="53" t="s">
        <v>63</v>
      </c>
      <c r="F169" s="52"/>
      <c r="G169" s="52"/>
      <c r="H169" s="54"/>
      <c r="I169" s="52"/>
      <c r="J169" s="54"/>
      <c r="K169" s="52"/>
      <c r="L169" s="52"/>
      <c r="M169" s="13"/>
      <c r="N169" s="2"/>
      <c r="O169" s="2"/>
      <c r="P169" s="2"/>
      <c r="Q169" s="2"/>
    </row>
    <row r="170" thickTop="1">
      <c r="A170" s="10"/>
      <c r="B170" s="41">
        <v>26</v>
      </c>
      <c r="C170" s="42" t="s">
        <v>447</v>
      </c>
      <c r="D170" s="42" t="s">
        <v>7</v>
      </c>
      <c r="E170" s="42" t="s">
        <v>448</v>
      </c>
      <c r="F170" s="42" t="s">
        <v>7</v>
      </c>
      <c r="G170" s="43" t="s">
        <v>126</v>
      </c>
      <c r="H170" s="55">
        <v>1.5</v>
      </c>
      <c r="I170" s="56">
        <v>0</v>
      </c>
      <c r="J170" s="57">
        <f>ROUND(H170*I170,2)</f>
        <v>0</v>
      </c>
      <c r="K170" s="58">
        <v>0.20999999999999999</v>
      </c>
      <c r="L170" s="59">
        <f>ROUND(J170*1.21,2)</f>
        <v>0</v>
      </c>
      <c r="M170" s="13"/>
      <c r="N170" s="2"/>
      <c r="O170" s="2"/>
      <c r="P170" s="2"/>
      <c r="Q170" s="33">
        <f>IF(ISNUMBER(K170),IF(H170&gt;0,IF(I170&gt;0,J170,0),0),0)</f>
        <v>0</v>
      </c>
      <c r="R170" s="9">
        <f>IF(ISNUMBER(K170)=FALSE,J170,0)</f>
        <v>0</v>
      </c>
    </row>
    <row r="171">
      <c r="A171" s="10"/>
      <c r="B171" s="49" t="s">
        <v>56</v>
      </c>
      <c r="C171" s="1"/>
      <c r="D171" s="1"/>
      <c r="E171" s="50" t="s">
        <v>449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58</v>
      </c>
      <c r="C172" s="1"/>
      <c r="D172" s="1"/>
      <c r="E172" s="50" t="s">
        <v>527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60</v>
      </c>
      <c r="C173" s="1"/>
      <c r="D173" s="1"/>
      <c r="E173" s="50" t="s">
        <v>217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thickBot="1">
      <c r="A174" s="10"/>
      <c r="B174" s="51" t="s">
        <v>62</v>
      </c>
      <c r="C174" s="52"/>
      <c r="D174" s="52"/>
      <c r="E174" s="53" t="s">
        <v>63</v>
      </c>
      <c r="F174" s="52"/>
      <c r="G174" s="52"/>
      <c r="H174" s="54"/>
      <c r="I174" s="52"/>
      <c r="J174" s="54"/>
      <c r="K174" s="52"/>
      <c r="L174" s="52"/>
      <c r="M174" s="13"/>
      <c r="N174" s="2"/>
      <c r="O174" s="2"/>
      <c r="P174" s="2"/>
      <c r="Q174" s="2"/>
    </row>
    <row r="175" thickTop="1" thickBot="1" ht="25" customHeight="1">
      <c r="A175" s="10"/>
      <c r="B175" s="1"/>
      <c r="C175" s="60">
        <v>4</v>
      </c>
      <c r="D175" s="1"/>
      <c r="E175" s="60" t="s">
        <v>95</v>
      </c>
      <c r="F175" s="1"/>
      <c r="G175" s="61" t="s">
        <v>86</v>
      </c>
      <c r="H175" s="62">
        <f>J150+J155+J160+J165+J170</f>
        <v>0</v>
      </c>
      <c r="I175" s="61" t="s">
        <v>87</v>
      </c>
      <c r="J175" s="63">
        <f>(L175-H175)</f>
        <v>0</v>
      </c>
      <c r="K175" s="61" t="s">
        <v>88</v>
      </c>
      <c r="L175" s="64">
        <f>ROUND((J150+J155+J160+J165+J170)*1.21,2)</f>
        <v>0</v>
      </c>
      <c r="M175" s="13"/>
      <c r="N175" s="2"/>
      <c r="O175" s="2"/>
      <c r="P175" s="2"/>
      <c r="Q175" s="33">
        <f>0+Q150+Q155+Q160+Q165+Q170</f>
        <v>0</v>
      </c>
      <c r="R175" s="9">
        <f>0+R150+R155+R160+R165+R170</f>
        <v>0</v>
      </c>
      <c r="S175" s="65">
        <f>Q175*(1+J175)+R175</f>
        <v>0</v>
      </c>
    </row>
    <row r="176" thickTop="1" thickBot="1" ht="25" customHeight="1">
      <c r="A176" s="10"/>
      <c r="B176" s="66"/>
      <c r="C176" s="66"/>
      <c r="D176" s="66"/>
      <c r="E176" s="66"/>
      <c r="F176" s="66"/>
      <c r="G176" s="67" t="s">
        <v>89</v>
      </c>
      <c r="H176" s="68">
        <f>0+J150+J155+J160+J165+J170</f>
        <v>0</v>
      </c>
      <c r="I176" s="67" t="s">
        <v>90</v>
      </c>
      <c r="J176" s="69">
        <f>0+J175</f>
        <v>0</v>
      </c>
      <c r="K176" s="67" t="s">
        <v>91</v>
      </c>
      <c r="L176" s="70">
        <f>0+L175</f>
        <v>0</v>
      </c>
      <c r="M176" s="13"/>
      <c r="N176" s="2"/>
      <c r="O176" s="2"/>
      <c r="P176" s="2"/>
      <c r="Q176" s="2"/>
    </row>
    <row r="177" ht="40" customHeight="1">
      <c r="A177" s="10"/>
      <c r="B177" s="75" t="s">
        <v>451</v>
      </c>
      <c r="C177" s="1"/>
      <c r="D177" s="1"/>
      <c r="E177" s="1"/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1">
        <v>27</v>
      </c>
      <c r="C178" s="42" t="s">
        <v>452</v>
      </c>
      <c r="D178" s="42" t="s">
        <v>7</v>
      </c>
      <c r="E178" s="42" t="s">
        <v>453</v>
      </c>
      <c r="F178" s="42" t="s">
        <v>7</v>
      </c>
      <c r="G178" s="43" t="s">
        <v>177</v>
      </c>
      <c r="H178" s="44">
        <v>52.799999999999997</v>
      </c>
      <c r="I178" s="45">
        <v>0</v>
      </c>
      <c r="J178" s="46">
        <f>ROUND(H178*I178,2)</f>
        <v>0</v>
      </c>
      <c r="K178" s="47">
        <v>0.20999999999999999</v>
      </c>
      <c r="L178" s="48">
        <f>ROUND(J178*1.21,2)</f>
        <v>0</v>
      </c>
      <c r="M178" s="13"/>
      <c r="N178" s="2"/>
      <c r="O178" s="2"/>
      <c r="P178" s="2"/>
      <c r="Q178" s="33">
        <f>IF(ISNUMBER(K178),IF(H178&gt;0,IF(I178&gt;0,J178,0),0),0)</f>
        <v>0</v>
      </c>
      <c r="R178" s="9">
        <f>IF(ISNUMBER(K178)=FALSE,J178,0)</f>
        <v>0</v>
      </c>
    </row>
    <row r="179">
      <c r="A179" s="10"/>
      <c r="B179" s="49" t="s">
        <v>56</v>
      </c>
      <c r="C179" s="1"/>
      <c r="D179" s="1"/>
      <c r="E179" s="50" t="s">
        <v>454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>
      <c r="A180" s="10"/>
      <c r="B180" s="49" t="s">
        <v>58</v>
      </c>
      <c r="C180" s="1"/>
      <c r="D180" s="1"/>
      <c r="E180" s="50" t="s">
        <v>528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>
      <c r="A181" s="10"/>
      <c r="B181" s="49" t="s">
        <v>60</v>
      </c>
      <c r="C181" s="1"/>
      <c r="D181" s="1"/>
      <c r="E181" s="50" t="s">
        <v>456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 thickBot="1">
      <c r="A182" s="10"/>
      <c r="B182" s="51" t="s">
        <v>62</v>
      </c>
      <c r="C182" s="52"/>
      <c r="D182" s="52"/>
      <c r="E182" s="53" t="s">
        <v>63</v>
      </c>
      <c r="F182" s="52"/>
      <c r="G182" s="52"/>
      <c r="H182" s="54"/>
      <c r="I182" s="52"/>
      <c r="J182" s="54"/>
      <c r="K182" s="52"/>
      <c r="L182" s="52"/>
      <c r="M182" s="13"/>
      <c r="N182" s="2"/>
      <c r="O182" s="2"/>
      <c r="P182" s="2"/>
      <c r="Q182" s="2"/>
    </row>
    <row r="183" thickTop="1">
      <c r="A183" s="10"/>
      <c r="B183" s="41">
        <v>28</v>
      </c>
      <c r="C183" s="42" t="s">
        <v>457</v>
      </c>
      <c r="D183" s="42" t="s">
        <v>7</v>
      </c>
      <c r="E183" s="42" t="s">
        <v>458</v>
      </c>
      <c r="F183" s="42" t="s">
        <v>7</v>
      </c>
      <c r="G183" s="43" t="s">
        <v>177</v>
      </c>
      <c r="H183" s="55">
        <v>52.799999999999997</v>
      </c>
      <c r="I183" s="56">
        <v>0</v>
      </c>
      <c r="J183" s="57">
        <f>ROUND(H183*I183,2)</f>
        <v>0</v>
      </c>
      <c r="K183" s="58">
        <v>0.20999999999999999</v>
      </c>
      <c r="L183" s="59">
        <f>ROUND(J183*1.21,2)</f>
        <v>0</v>
      </c>
      <c r="M183" s="13"/>
      <c r="N183" s="2"/>
      <c r="O183" s="2"/>
      <c r="P183" s="2"/>
      <c r="Q183" s="33">
        <f>IF(ISNUMBER(K183),IF(H183&gt;0,IF(I183&gt;0,J183,0),0),0)</f>
        <v>0</v>
      </c>
      <c r="R183" s="9">
        <f>IF(ISNUMBER(K183)=FALSE,J183,0)</f>
        <v>0</v>
      </c>
    </row>
    <row r="184">
      <c r="A184" s="10"/>
      <c r="B184" s="49" t="s">
        <v>56</v>
      </c>
      <c r="C184" s="1"/>
      <c r="D184" s="1"/>
      <c r="E184" s="50" t="s">
        <v>459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>
      <c r="A185" s="10"/>
      <c r="B185" s="49" t="s">
        <v>58</v>
      </c>
      <c r="C185" s="1"/>
      <c r="D185" s="1"/>
      <c r="E185" s="50" t="s">
        <v>7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>
      <c r="A186" s="10"/>
      <c r="B186" s="49" t="s">
        <v>60</v>
      </c>
      <c r="C186" s="1"/>
      <c r="D186" s="1"/>
      <c r="E186" s="50" t="s">
        <v>460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 thickBot="1">
      <c r="A187" s="10"/>
      <c r="B187" s="51" t="s">
        <v>62</v>
      </c>
      <c r="C187" s="52"/>
      <c r="D187" s="52"/>
      <c r="E187" s="53" t="s">
        <v>63</v>
      </c>
      <c r="F187" s="52"/>
      <c r="G187" s="52"/>
      <c r="H187" s="54"/>
      <c r="I187" s="52"/>
      <c r="J187" s="54"/>
      <c r="K187" s="52"/>
      <c r="L187" s="52"/>
      <c r="M187" s="13"/>
      <c r="N187" s="2"/>
      <c r="O187" s="2"/>
      <c r="P187" s="2"/>
      <c r="Q187" s="2"/>
    </row>
    <row r="188" thickTop="1">
      <c r="A188" s="10"/>
      <c r="B188" s="41">
        <v>29</v>
      </c>
      <c r="C188" s="42" t="s">
        <v>461</v>
      </c>
      <c r="D188" s="42" t="s">
        <v>7</v>
      </c>
      <c r="E188" s="42" t="s">
        <v>462</v>
      </c>
      <c r="F188" s="42" t="s">
        <v>7</v>
      </c>
      <c r="G188" s="43" t="s">
        <v>177</v>
      </c>
      <c r="H188" s="55">
        <v>22.079999999999998</v>
      </c>
      <c r="I188" s="56">
        <v>0</v>
      </c>
      <c r="J188" s="57">
        <f>ROUND(H188*I188,2)</f>
        <v>0</v>
      </c>
      <c r="K188" s="58">
        <v>0.20999999999999999</v>
      </c>
      <c r="L188" s="59">
        <f>ROUND(J188*1.21,2)</f>
        <v>0</v>
      </c>
      <c r="M188" s="13"/>
      <c r="N188" s="2"/>
      <c r="O188" s="2"/>
      <c r="P188" s="2"/>
      <c r="Q188" s="33">
        <f>IF(ISNUMBER(K188),IF(H188&gt;0,IF(I188&gt;0,J188,0),0),0)</f>
        <v>0</v>
      </c>
      <c r="R188" s="9">
        <f>IF(ISNUMBER(K188)=FALSE,J188,0)</f>
        <v>0</v>
      </c>
    </row>
    <row r="189">
      <c r="A189" s="10"/>
      <c r="B189" s="49" t="s">
        <v>56</v>
      </c>
      <c r="C189" s="1"/>
      <c r="D189" s="1"/>
      <c r="E189" s="50" t="s">
        <v>463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>
      <c r="A190" s="10"/>
      <c r="B190" s="49" t="s">
        <v>58</v>
      </c>
      <c r="C190" s="1"/>
      <c r="D190" s="1"/>
      <c r="E190" s="50" t="s">
        <v>529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>
      <c r="A191" s="10"/>
      <c r="B191" s="49" t="s">
        <v>60</v>
      </c>
      <c r="C191" s="1"/>
      <c r="D191" s="1"/>
      <c r="E191" s="50" t="s">
        <v>465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 thickBot="1">
      <c r="A192" s="10"/>
      <c r="B192" s="51" t="s">
        <v>62</v>
      </c>
      <c r="C192" s="52"/>
      <c r="D192" s="52"/>
      <c r="E192" s="53" t="s">
        <v>63</v>
      </c>
      <c r="F192" s="52"/>
      <c r="G192" s="52"/>
      <c r="H192" s="54"/>
      <c r="I192" s="52"/>
      <c r="J192" s="54"/>
      <c r="K192" s="52"/>
      <c r="L192" s="52"/>
      <c r="M192" s="13"/>
      <c r="N192" s="2"/>
      <c r="O192" s="2"/>
      <c r="P192" s="2"/>
      <c r="Q192" s="2"/>
    </row>
    <row r="193" thickTop="1" thickBot="1" ht="25" customHeight="1">
      <c r="A193" s="10"/>
      <c r="B193" s="1"/>
      <c r="C193" s="60">
        <v>7</v>
      </c>
      <c r="D193" s="1"/>
      <c r="E193" s="60" t="s">
        <v>357</v>
      </c>
      <c r="F193" s="1"/>
      <c r="G193" s="61" t="s">
        <v>86</v>
      </c>
      <c r="H193" s="62">
        <f>J178+J183+J188</f>
        <v>0</v>
      </c>
      <c r="I193" s="61" t="s">
        <v>87</v>
      </c>
      <c r="J193" s="63">
        <f>(L193-H193)</f>
        <v>0</v>
      </c>
      <c r="K193" s="61" t="s">
        <v>88</v>
      </c>
      <c r="L193" s="64">
        <f>ROUND((J178+J183+J188)*1.21,2)</f>
        <v>0</v>
      </c>
      <c r="M193" s="13"/>
      <c r="N193" s="2"/>
      <c r="O193" s="2"/>
      <c r="P193" s="2"/>
      <c r="Q193" s="33">
        <f>0+Q178+Q183+Q188</f>
        <v>0</v>
      </c>
      <c r="R193" s="9">
        <f>0+R178+R183+R188</f>
        <v>0</v>
      </c>
      <c r="S193" s="65">
        <f>Q193*(1+J193)+R193</f>
        <v>0</v>
      </c>
    </row>
    <row r="194" thickTop="1" thickBot="1" ht="25" customHeight="1">
      <c r="A194" s="10"/>
      <c r="B194" s="66"/>
      <c r="C194" s="66"/>
      <c r="D194" s="66"/>
      <c r="E194" s="66"/>
      <c r="F194" s="66"/>
      <c r="G194" s="67" t="s">
        <v>89</v>
      </c>
      <c r="H194" s="68">
        <f>0+J178+J183+J188</f>
        <v>0</v>
      </c>
      <c r="I194" s="67" t="s">
        <v>90</v>
      </c>
      <c r="J194" s="69">
        <f>0+J193</f>
        <v>0</v>
      </c>
      <c r="K194" s="67" t="s">
        <v>91</v>
      </c>
      <c r="L194" s="70">
        <f>0+L193</f>
        <v>0</v>
      </c>
      <c r="M194" s="13"/>
      <c r="N194" s="2"/>
      <c r="O194" s="2"/>
      <c r="P194" s="2"/>
      <c r="Q194" s="2"/>
    </row>
    <row r="195" ht="40" customHeight="1">
      <c r="A195" s="10"/>
      <c r="B195" s="75" t="s">
        <v>262</v>
      </c>
      <c r="C195" s="1"/>
      <c r="D195" s="1"/>
      <c r="E195" s="1"/>
      <c r="F195" s="1"/>
      <c r="G195" s="1"/>
      <c r="H195" s="40"/>
      <c r="I195" s="1"/>
      <c r="J195" s="40"/>
      <c r="K195" s="1"/>
      <c r="L195" s="1"/>
      <c r="M195" s="13"/>
      <c r="N195" s="2"/>
      <c r="O195" s="2"/>
      <c r="P195" s="2"/>
      <c r="Q195" s="2"/>
    </row>
    <row r="196">
      <c r="A196" s="10"/>
      <c r="B196" s="41">
        <v>30</v>
      </c>
      <c r="C196" s="42" t="s">
        <v>466</v>
      </c>
      <c r="D196" s="42" t="s">
        <v>7</v>
      </c>
      <c r="E196" s="42" t="s">
        <v>467</v>
      </c>
      <c r="F196" s="42" t="s">
        <v>7</v>
      </c>
      <c r="G196" s="43" t="s">
        <v>198</v>
      </c>
      <c r="H196" s="44">
        <v>6</v>
      </c>
      <c r="I196" s="45">
        <v>0</v>
      </c>
      <c r="J196" s="46">
        <f>ROUND(H196*I196,2)</f>
        <v>0</v>
      </c>
      <c r="K196" s="47">
        <v>0.20999999999999999</v>
      </c>
      <c r="L196" s="48">
        <f>ROUND(J196*1.21,2)</f>
        <v>0</v>
      </c>
      <c r="M196" s="13"/>
      <c r="N196" s="2"/>
      <c r="O196" s="2"/>
      <c r="P196" s="2"/>
      <c r="Q196" s="33">
        <f>IF(ISNUMBER(K196),IF(H196&gt;0,IF(I196&gt;0,J196,0),0),0)</f>
        <v>0</v>
      </c>
      <c r="R196" s="9">
        <f>IF(ISNUMBER(K196)=FALSE,J196,0)</f>
        <v>0</v>
      </c>
    </row>
    <row r="197">
      <c r="A197" s="10"/>
      <c r="B197" s="49" t="s">
        <v>56</v>
      </c>
      <c r="C197" s="1"/>
      <c r="D197" s="1"/>
      <c r="E197" s="50" t="s">
        <v>468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58</v>
      </c>
      <c r="C198" s="1"/>
      <c r="D198" s="1"/>
      <c r="E198" s="50" t="s">
        <v>469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>
      <c r="A199" s="10"/>
      <c r="B199" s="49" t="s">
        <v>60</v>
      </c>
      <c r="C199" s="1"/>
      <c r="D199" s="1"/>
      <c r="E199" s="50" t="s">
        <v>470</v>
      </c>
      <c r="F199" s="1"/>
      <c r="G199" s="1"/>
      <c r="H199" s="40"/>
      <c r="I199" s="1"/>
      <c r="J199" s="40"/>
      <c r="K199" s="1"/>
      <c r="L199" s="1"/>
      <c r="M199" s="13"/>
      <c r="N199" s="2"/>
      <c r="O199" s="2"/>
      <c r="P199" s="2"/>
      <c r="Q199" s="2"/>
    </row>
    <row r="200" thickBot="1">
      <c r="A200" s="10"/>
      <c r="B200" s="51" t="s">
        <v>62</v>
      </c>
      <c r="C200" s="52"/>
      <c r="D200" s="52"/>
      <c r="E200" s="53" t="s">
        <v>63</v>
      </c>
      <c r="F200" s="52"/>
      <c r="G200" s="52"/>
      <c r="H200" s="54"/>
      <c r="I200" s="52"/>
      <c r="J200" s="54"/>
      <c r="K200" s="52"/>
      <c r="L200" s="52"/>
      <c r="M200" s="13"/>
      <c r="N200" s="2"/>
      <c r="O200" s="2"/>
      <c r="P200" s="2"/>
      <c r="Q200" s="2"/>
    </row>
    <row r="201" thickTop="1">
      <c r="A201" s="10"/>
      <c r="B201" s="41">
        <v>31</v>
      </c>
      <c r="C201" s="42" t="s">
        <v>471</v>
      </c>
      <c r="D201" s="42" t="s">
        <v>7</v>
      </c>
      <c r="E201" s="42" t="s">
        <v>472</v>
      </c>
      <c r="F201" s="42" t="s">
        <v>7</v>
      </c>
      <c r="G201" s="43" t="s">
        <v>198</v>
      </c>
      <c r="H201" s="55">
        <v>20</v>
      </c>
      <c r="I201" s="56">
        <v>0</v>
      </c>
      <c r="J201" s="57">
        <f>ROUND(H201*I201,2)</f>
        <v>0</v>
      </c>
      <c r="K201" s="58">
        <v>0.20999999999999999</v>
      </c>
      <c r="L201" s="59">
        <f>ROUND(J201*1.21,2)</f>
        <v>0</v>
      </c>
      <c r="M201" s="13"/>
      <c r="N201" s="2"/>
      <c r="O201" s="2"/>
      <c r="P201" s="2"/>
      <c r="Q201" s="33">
        <f>IF(ISNUMBER(K201),IF(H201&gt;0,IF(I201&gt;0,J201,0),0),0)</f>
        <v>0</v>
      </c>
      <c r="R201" s="9">
        <f>IF(ISNUMBER(K201)=FALSE,J201,0)</f>
        <v>0</v>
      </c>
    </row>
    <row r="202">
      <c r="A202" s="10"/>
      <c r="B202" s="49" t="s">
        <v>56</v>
      </c>
      <c r="C202" s="1"/>
      <c r="D202" s="1"/>
      <c r="E202" s="50" t="s">
        <v>473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>
      <c r="A203" s="10"/>
      <c r="B203" s="49" t="s">
        <v>58</v>
      </c>
      <c r="C203" s="1"/>
      <c r="D203" s="1"/>
      <c r="E203" s="50" t="s">
        <v>530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>
      <c r="A204" s="10"/>
      <c r="B204" s="49" t="s">
        <v>60</v>
      </c>
      <c r="C204" s="1"/>
      <c r="D204" s="1"/>
      <c r="E204" s="50" t="s">
        <v>470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 thickBot="1">
      <c r="A205" s="10"/>
      <c r="B205" s="51" t="s">
        <v>62</v>
      </c>
      <c r="C205" s="52"/>
      <c r="D205" s="52"/>
      <c r="E205" s="53" t="s">
        <v>63</v>
      </c>
      <c r="F205" s="52"/>
      <c r="G205" s="52"/>
      <c r="H205" s="54"/>
      <c r="I205" s="52"/>
      <c r="J205" s="54"/>
      <c r="K205" s="52"/>
      <c r="L205" s="52"/>
      <c r="M205" s="13"/>
      <c r="N205" s="2"/>
      <c r="O205" s="2"/>
      <c r="P205" s="2"/>
      <c r="Q205" s="2"/>
    </row>
    <row r="206" thickTop="1" thickBot="1" ht="25" customHeight="1">
      <c r="A206" s="10"/>
      <c r="B206" s="1"/>
      <c r="C206" s="60">
        <v>8</v>
      </c>
      <c r="D206" s="1"/>
      <c r="E206" s="60" t="s">
        <v>97</v>
      </c>
      <c r="F206" s="1"/>
      <c r="G206" s="61" t="s">
        <v>86</v>
      </c>
      <c r="H206" s="62">
        <f>J196+J201</f>
        <v>0</v>
      </c>
      <c r="I206" s="61" t="s">
        <v>87</v>
      </c>
      <c r="J206" s="63">
        <f>(L206-H206)</f>
        <v>0</v>
      </c>
      <c r="K206" s="61" t="s">
        <v>88</v>
      </c>
      <c r="L206" s="64">
        <f>ROUND((J196+J201)*1.21,2)</f>
        <v>0</v>
      </c>
      <c r="M206" s="13"/>
      <c r="N206" s="2"/>
      <c r="O206" s="2"/>
      <c r="P206" s="2"/>
      <c r="Q206" s="33">
        <f>0+Q196+Q201</f>
        <v>0</v>
      </c>
      <c r="R206" s="9">
        <f>0+R196+R201</f>
        <v>0</v>
      </c>
      <c r="S206" s="65">
        <f>Q206*(1+J206)+R206</f>
        <v>0</v>
      </c>
    </row>
    <row r="207" thickTop="1" thickBot="1" ht="25" customHeight="1">
      <c r="A207" s="10"/>
      <c r="B207" s="66"/>
      <c r="C207" s="66"/>
      <c r="D207" s="66"/>
      <c r="E207" s="66"/>
      <c r="F207" s="66"/>
      <c r="G207" s="67" t="s">
        <v>89</v>
      </c>
      <c r="H207" s="68">
        <f>0+J196+J201</f>
        <v>0</v>
      </c>
      <c r="I207" s="67" t="s">
        <v>90</v>
      </c>
      <c r="J207" s="69">
        <f>0+J206</f>
        <v>0</v>
      </c>
      <c r="K207" s="67" t="s">
        <v>91</v>
      </c>
      <c r="L207" s="70">
        <f>0+L206</f>
        <v>0</v>
      </c>
      <c r="M207" s="13"/>
      <c r="N207" s="2"/>
      <c r="O207" s="2"/>
      <c r="P207" s="2"/>
      <c r="Q207" s="2"/>
    </row>
    <row r="208" ht="40" customHeight="1">
      <c r="A208" s="10"/>
      <c r="B208" s="75" t="s">
        <v>273</v>
      </c>
      <c r="C208" s="1"/>
      <c r="D208" s="1"/>
      <c r="E208" s="1"/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>
      <c r="A209" s="10"/>
      <c r="B209" s="41">
        <v>32</v>
      </c>
      <c r="C209" s="42" t="s">
        <v>475</v>
      </c>
      <c r="D209" s="42" t="s">
        <v>7</v>
      </c>
      <c r="E209" s="42" t="s">
        <v>476</v>
      </c>
      <c r="F209" s="42" t="s">
        <v>7</v>
      </c>
      <c r="G209" s="43" t="s">
        <v>198</v>
      </c>
      <c r="H209" s="44">
        <v>20</v>
      </c>
      <c r="I209" s="45">
        <v>0</v>
      </c>
      <c r="J209" s="46">
        <f>ROUND(H209*I209,2)</f>
        <v>0</v>
      </c>
      <c r="K209" s="47">
        <v>0.20999999999999999</v>
      </c>
      <c r="L209" s="48">
        <f>ROUND(J209*1.21,2)</f>
        <v>0</v>
      </c>
      <c r="M209" s="13"/>
      <c r="N209" s="2"/>
      <c r="O209" s="2"/>
      <c r="P209" s="2"/>
      <c r="Q209" s="33">
        <f>IF(ISNUMBER(K209),IF(H209&gt;0,IF(I209&gt;0,J209,0),0),0)</f>
        <v>0</v>
      </c>
      <c r="R209" s="9">
        <f>IF(ISNUMBER(K209)=FALSE,J209,0)</f>
        <v>0</v>
      </c>
    </row>
    <row r="210">
      <c r="A210" s="10"/>
      <c r="B210" s="49" t="s">
        <v>56</v>
      </c>
      <c r="C210" s="1"/>
      <c r="D210" s="1"/>
      <c r="E210" s="50" t="s">
        <v>477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>
      <c r="A211" s="10"/>
      <c r="B211" s="49" t="s">
        <v>58</v>
      </c>
      <c r="C211" s="1"/>
      <c r="D211" s="1"/>
      <c r="E211" s="50" t="s">
        <v>530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>
      <c r="A212" s="10"/>
      <c r="B212" s="49" t="s">
        <v>60</v>
      </c>
      <c r="C212" s="1"/>
      <c r="D212" s="1"/>
      <c r="E212" s="50" t="s">
        <v>478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 thickBot="1">
      <c r="A213" s="10"/>
      <c r="B213" s="51" t="s">
        <v>62</v>
      </c>
      <c r="C213" s="52"/>
      <c r="D213" s="52"/>
      <c r="E213" s="53" t="s">
        <v>63</v>
      </c>
      <c r="F213" s="52"/>
      <c r="G213" s="52"/>
      <c r="H213" s="54"/>
      <c r="I213" s="52"/>
      <c r="J213" s="54"/>
      <c r="K213" s="52"/>
      <c r="L213" s="52"/>
      <c r="M213" s="13"/>
      <c r="N213" s="2"/>
      <c r="O213" s="2"/>
      <c r="P213" s="2"/>
      <c r="Q213" s="2"/>
    </row>
    <row r="214" thickTop="1">
      <c r="A214" s="10"/>
      <c r="B214" s="41">
        <v>33</v>
      </c>
      <c r="C214" s="42" t="s">
        <v>289</v>
      </c>
      <c r="D214" s="42" t="s">
        <v>7</v>
      </c>
      <c r="E214" s="42" t="s">
        <v>290</v>
      </c>
      <c r="F214" s="42" t="s">
        <v>7</v>
      </c>
      <c r="G214" s="43" t="s">
        <v>83</v>
      </c>
      <c r="H214" s="55">
        <v>2</v>
      </c>
      <c r="I214" s="56">
        <v>0</v>
      </c>
      <c r="J214" s="57">
        <f>ROUND(H214*I214,2)</f>
        <v>0</v>
      </c>
      <c r="K214" s="58">
        <v>0.20999999999999999</v>
      </c>
      <c r="L214" s="59">
        <f>ROUND(J214*1.21,2)</f>
        <v>0</v>
      </c>
      <c r="M214" s="13"/>
      <c r="N214" s="2"/>
      <c r="O214" s="2"/>
      <c r="P214" s="2"/>
      <c r="Q214" s="33">
        <f>IF(ISNUMBER(K214),IF(H214&gt;0,IF(I214&gt;0,J214,0),0),0)</f>
        <v>0</v>
      </c>
      <c r="R214" s="9">
        <f>IF(ISNUMBER(K214)=FALSE,J214,0)</f>
        <v>0</v>
      </c>
    </row>
    <row r="215">
      <c r="A215" s="10"/>
      <c r="B215" s="49" t="s">
        <v>56</v>
      </c>
      <c r="C215" s="1"/>
      <c r="D215" s="1"/>
      <c r="E215" s="50" t="s">
        <v>479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>
      <c r="A216" s="10"/>
      <c r="B216" s="49" t="s">
        <v>58</v>
      </c>
      <c r="C216" s="1"/>
      <c r="D216" s="1"/>
      <c r="E216" s="50" t="s">
        <v>291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>
      <c r="A217" s="10"/>
      <c r="B217" s="49" t="s">
        <v>60</v>
      </c>
      <c r="C217" s="1"/>
      <c r="D217" s="1"/>
      <c r="E217" s="50" t="s">
        <v>288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thickBot="1">
      <c r="A218" s="10"/>
      <c r="B218" s="51" t="s">
        <v>62</v>
      </c>
      <c r="C218" s="52"/>
      <c r="D218" s="52"/>
      <c r="E218" s="53" t="s">
        <v>63</v>
      </c>
      <c r="F218" s="52"/>
      <c r="G218" s="52"/>
      <c r="H218" s="54"/>
      <c r="I218" s="52"/>
      <c r="J218" s="54"/>
      <c r="K218" s="52"/>
      <c r="L218" s="52"/>
      <c r="M218" s="13"/>
      <c r="N218" s="2"/>
      <c r="O218" s="2"/>
      <c r="P218" s="2"/>
      <c r="Q218" s="2"/>
    </row>
    <row r="219" thickTop="1">
      <c r="A219" s="10"/>
      <c r="B219" s="41">
        <v>34</v>
      </c>
      <c r="C219" s="42" t="s">
        <v>480</v>
      </c>
      <c r="D219" s="42" t="s">
        <v>7</v>
      </c>
      <c r="E219" s="42" t="s">
        <v>481</v>
      </c>
      <c r="F219" s="42" t="s">
        <v>7</v>
      </c>
      <c r="G219" s="43" t="s">
        <v>177</v>
      </c>
      <c r="H219" s="55">
        <v>4.6399999999999997</v>
      </c>
      <c r="I219" s="56">
        <v>0</v>
      </c>
      <c r="J219" s="57">
        <f>ROUND(H219*I219,2)</f>
        <v>0</v>
      </c>
      <c r="K219" s="58">
        <v>0.20999999999999999</v>
      </c>
      <c r="L219" s="59">
        <f>ROUND(J219*1.21,2)</f>
        <v>0</v>
      </c>
      <c r="M219" s="13"/>
      <c r="N219" s="2"/>
      <c r="O219" s="2"/>
      <c r="P219" s="2"/>
      <c r="Q219" s="33">
        <f>IF(ISNUMBER(K219),IF(H219&gt;0,IF(I219&gt;0,J219,0),0),0)</f>
        <v>0</v>
      </c>
      <c r="R219" s="9">
        <f>IF(ISNUMBER(K219)=FALSE,J219,0)</f>
        <v>0</v>
      </c>
    </row>
    <row r="220">
      <c r="A220" s="10"/>
      <c r="B220" s="49" t="s">
        <v>56</v>
      </c>
      <c r="C220" s="1"/>
      <c r="D220" s="1"/>
      <c r="E220" s="50" t="s">
        <v>482</v>
      </c>
      <c r="F220" s="1"/>
      <c r="G220" s="1"/>
      <c r="H220" s="40"/>
      <c r="I220" s="1"/>
      <c r="J220" s="40"/>
      <c r="K220" s="1"/>
      <c r="L220" s="1"/>
      <c r="M220" s="13"/>
      <c r="N220" s="2"/>
      <c r="O220" s="2"/>
      <c r="P220" s="2"/>
      <c r="Q220" s="2"/>
    </row>
    <row r="221">
      <c r="A221" s="10"/>
      <c r="B221" s="49" t="s">
        <v>58</v>
      </c>
      <c r="C221" s="1"/>
      <c r="D221" s="1"/>
      <c r="E221" s="50" t="s">
        <v>531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>
      <c r="A222" s="10"/>
      <c r="B222" s="49" t="s">
        <v>60</v>
      </c>
      <c r="C222" s="1"/>
      <c r="D222" s="1"/>
      <c r="E222" s="50" t="s">
        <v>484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thickBot="1">
      <c r="A223" s="10"/>
      <c r="B223" s="51" t="s">
        <v>62</v>
      </c>
      <c r="C223" s="52"/>
      <c r="D223" s="52"/>
      <c r="E223" s="53" t="s">
        <v>63</v>
      </c>
      <c r="F223" s="52"/>
      <c r="G223" s="52"/>
      <c r="H223" s="54"/>
      <c r="I223" s="52"/>
      <c r="J223" s="54"/>
      <c r="K223" s="52"/>
      <c r="L223" s="52"/>
      <c r="M223" s="13"/>
      <c r="N223" s="2"/>
      <c r="O223" s="2"/>
      <c r="P223" s="2"/>
      <c r="Q223" s="2"/>
    </row>
    <row r="224" thickTop="1">
      <c r="A224" s="10"/>
      <c r="B224" s="41">
        <v>35</v>
      </c>
      <c r="C224" s="42" t="s">
        <v>485</v>
      </c>
      <c r="D224" s="42" t="s">
        <v>7</v>
      </c>
      <c r="E224" s="42" t="s">
        <v>486</v>
      </c>
      <c r="F224" s="42" t="s">
        <v>7</v>
      </c>
      <c r="G224" s="43" t="s">
        <v>198</v>
      </c>
      <c r="H224" s="55">
        <v>6.2999999999999998</v>
      </c>
      <c r="I224" s="56">
        <v>0</v>
      </c>
      <c r="J224" s="57">
        <f>ROUND(H224*I224,2)</f>
        <v>0</v>
      </c>
      <c r="K224" s="58">
        <v>0.20999999999999999</v>
      </c>
      <c r="L224" s="59">
        <f>ROUND(J224*1.21,2)</f>
        <v>0</v>
      </c>
      <c r="M224" s="13"/>
      <c r="N224" s="2"/>
      <c r="O224" s="2"/>
      <c r="P224" s="2"/>
      <c r="Q224" s="33">
        <f>IF(ISNUMBER(K224),IF(H224&gt;0,IF(I224&gt;0,J224,0),0),0)</f>
        <v>0</v>
      </c>
      <c r="R224" s="9">
        <f>IF(ISNUMBER(K224)=FALSE,J224,0)</f>
        <v>0</v>
      </c>
    </row>
    <row r="225">
      <c r="A225" s="10"/>
      <c r="B225" s="49" t="s">
        <v>56</v>
      </c>
      <c r="C225" s="1"/>
      <c r="D225" s="1"/>
      <c r="E225" s="50" t="s">
        <v>482</v>
      </c>
      <c r="F225" s="1"/>
      <c r="G225" s="1"/>
      <c r="H225" s="40"/>
      <c r="I225" s="1"/>
      <c r="J225" s="40"/>
      <c r="K225" s="1"/>
      <c r="L225" s="1"/>
      <c r="M225" s="13"/>
      <c r="N225" s="2"/>
      <c r="O225" s="2"/>
      <c r="P225" s="2"/>
      <c r="Q225" s="2"/>
    </row>
    <row r="226">
      <c r="A226" s="10"/>
      <c r="B226" s="49" t="s">
        <v>58</v>
      </c>
      <c r="C226" s="1"/>
      <c r="D226" s="1"/>
      <c r="E226" s="50" t="s">
        <v>532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60</v>
      </c>
      <c r="C227" s="1"/>
      <c r="D227" s="1"/>
      <c r="E227" s="50" t="s">
        <v>488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thickBot="1">
      <c r="A228" s="10"/>
      <c r="B228" s="51" t="s">
        <v>62</v>
      </c>
      <c r="C228" s="52"/>
      <c r="D228" s="52"/>
      <c r="E228" s="53" t="s">
        <v>63</v>
      </c>
      <c r="F228" s="52"/>
      <c r="G228" s="52"/>
      <c r="H228" s="54"/>
      <c r="I228" s="52"/>
      <c r="J228" s="54"/>
      <c r="K228" s="52"/>
      <c r="L228" s="52"/>
      <c r="M228" s="13"/>
      <c r="N228" s="2"/>
      <c r="O228" s="2"/>
      <c r="P228" s="2"/>
      <c r="Q228" s="2"/>
    </row>
    <row r="229" thickTop="1">
      <c r="A229" s="10"/>
      <c r="B229" s="41">
        <v>36</v>
      </c>
      <c r="C229" s="42" t="s">
        <v>489</v>
      </c>
      <c r="D229" s="42" t="s">
        <v>7</v>
      </c>
      <c r="E229" s="42" t="s">
        <v>490</v>
      </c>
      <c r="F229" s="42" t="s">
        <v>7</v>
      </c>
      <c r="G229" s="43" t="s">
        <v>198</v>
      </c>
      <c r="H229" s="55">
        <v>6.2999999999999998</v>
      </c>
      <c r="I229" s="56">
        <v>0</v>
      </c>
      <c r="J229" s="57">
        <f>ROUND(H229*I229,2)</f>
        <v>0</v>
      </c>
      <c r="K229" s="58">
        <v>0.20999999999999999</v>
      </c>
      <c r="L229" s="59">
        <f>ROUND(J229*1.21,2)</f>
        <v>0</v>
      </c>
      <c r="M229" s="13"/>
      <c r="N229" s="2"/>
      <c r="O229" s="2"/>
      <c r="P229" s="2"/>
      <c r="Q229" s="33">
        <f>IF(ISNUMBER(K229),IF(H229&gt;0,IF(I229&gt;0,J229,0),0),0)</f>
        <v>0</v>
      </c>
      <c r="R229" s="9">
        <f>IF(ISNUMBER(K229)=FALSE,J229,0)</f>
        <v>0</v>
      </c>
    </row>
    <row r="230">
      <c r="A230" s="10"/>
      <c r="B230" s="49" t="s">
        <v>56</v>
      </c>
      <c r="C230" s="1"/>
      <c r="D230" s="1"/>
      <c r="E230" s="50" t="s">
        <v>482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>
      <c r="A231" s="10"/>
      <c r="B231" s="49" t="s">
        <v>58</v>
      </c>
      <c r="C231" s="1"/>
      <c r="D231" s="1"/>
      <c r="E231" s="50" t="s">
        <v>7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>
      <c r="A232" s="10"/>
      <c r="B232" s="49" t="s">
        <v>60</v>
      </c>
      <c r="C232" s="1"/>
      <c r="D232" s="1"/>
      <c r="E232" s="50" t="s">
        <v>484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thickBot="1">
      <c r="A233" s="10"/>
      <c r="B233" s="51" t="s">
        <v>62</v>
      </c>
      <c r="C233" s="52"/>
      <c r="D233" s="52"/>
      <c r="E233" s="53" t="s">
        <v>63</v>
      </c>
      <c r="F233" s="52"/>
      <c r="G233" s="52"/>
      <c r="H233" s="54"/>
      <c r="I233" s="52"/>
      <c r="J233" s="54"/>
      <c r="K233" s="52"/>
      <c r="L233" s="52"/>
      <c r="M233" s="13"/>
      <c r="N233" s="2"/>
      <c r="O233" s="2"/>
      <c r="P233" s="2"/>
      <c r="Q233" s="2"/>
    </row>
    <row r="234" thickTop="1">
      <c r="A234" s="10"/>
      <c r="B234" s="41">
        <v>37</v>
      </c>
      <c r="C234" s="42" t="s">
        <v>533</v>
      </c>
      <c r="D234" s="42" t="s">
        <v>7</v>
      </c>
      <c r="E234" s="42" t="s">
        <v>534</v>
      </c>
      <c r="F234" s="42" t="s">
        <v>7</v>
      </c>
      <c r="G234" s="43" t="s">
        <v>126</v>
      </c>
      <c r="H234" s="55">
        <v>13.824</v>
      </c>
      <c r="I234" s="56">
        <v>0</v>
      </c>
      <c r="J234" s="57">
        <f>ROUND(H234*I234,2)</f>
        <v>0</v>
      </c>
      <c r="K234" s="58">
        <v>0.20999999999999999</v>
      </c>
      <c r="L234" s="59">
        <f>ROUND(J234*1.21,2)</f>
        <v>0</v>
      </c>
      <c r="M234" s="13"/>
      <c r="N234" s="2"/>
      <c r="O234" s="2"/>
      <c r="P234" s="2"/>
      <c r="Q234" s="33">
        <f>IF(ISNUMBER(K234),IF(H234&gt;0,IF(I234&gt;0,J234,0),0),0)</f>
        <v>0</v>
      </c>
      <c r="R234" s="9">
        <f>IF(ISNUMBER(K234)=FALSE,J234,0)</f>
        <v>0</v>
      </c>
    </row>
    <row r="235">
      <c r="A235" s="10"/>
      <c r="B235" s="49" t="s">
        <v>56</v>
      </c>
      <c r="C235" s="1"/>
      <c r="D235" s="1"/>
      <c r="E235" s="50" t="s">
        <v>535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>
      <c r="A236" s="10"/>
      <c r="B236" s="49" t="s">
        <v>58</v>
      </c>
      <c r="C236" s="1"/>
      <c r="D236" s="1"/>
      <c r="E236" s="50" t="s">
        <v>536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60</v>
      </c>
      <c r="C237" s="1"/>
      <c r="D237" s="1"/>
      <c r="E237" s="50" t="s">
        <v>537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thickBot="1">
      <c r="A238" s="10"/>
      <c r="B238" s="51" t="s">
        <v>62</v>
      </c>
      <c r="C238" s="52"/>
      <c r="D238" s="52"/>
      <c r="E238" s="53" t="s">
        <v>63</v>
      </c>
      <c r="F238" s="52"/>
      <c r="G238" s="52"/>
      <c r="H238" s="54"/>
      <c r="I238" s="52"/>
      <c r="J238" s="54"/>
      <c r="K238" s="52"/>
      <c r="L238" s="52"/>
      <c r="M238" s="13"/>
      <c r="N238" s="2"/>
      <c r="O238" s="2"/>
      <c r="P238" s="2"/>
      <c r="Q238" s="2"/>
    </row>
    <row r="239" thickTop="1" thickBot="1" ht="25" customHeight="1">
      <c r="A239" s="10"/>
      <c r="B239" s="1"/>
      <c r="C239" s="60">
        <v>9</v>
      </c>
      <c r="D239" s="1"/>
      <c r="E239" s="60" t="s">
        <v>98</v>
      </c>
      <c r="F239" s="1"/>
      <c r="G239" s="61" t="s">
        <v>86</v>
      </c>
      <c r="H239" s="62">
        <f>J209+J214+J219+J224+J229+J234</f>
        <v>0</v>
      </c>
      <c r="I239" s="61" t="s">
        <v>87</v>
      </c>
      <c r="J239" s="63">
        <f>(L239-H239)</f>
        <v>0</v>
      </c>
      <c r="K239" s="61" t="s">
        <v>88</v>
      </c>
      <c r="L239" s="64">
        <f>ROUND((J209+J214+J219+J224+J229+J234)*1.21,2)</f>
        <v>0</v>
      </c>
      <c r="M239" s="13"/>
      <c r="N239" s="2"/>
      <c r="O239" s="2"/>
      <c r="P239" s="2"/>
      <c r="Q239" s="33">
        <f>0+Q209+Q214+Q219+Q224+Q229+Q234</f>
        <v>0</v>
      </c>
      <c r="R239" s="9">
        <f>0+R209+R214+R219+R224+R229+R234</f>
        <v>0</v>
      </c>
      <c r="S239" s="65">
        <f>Q239*(1+J239)+R239</f>
        <v>0</v>
      </c>
    </row>
    <row r="240" thickTop="1" thickBot="1" ht="25" customHeight="1">
      <c r="A240" s="10"/>
      <c r="B240" s="66"/>
      <c r="C240" s="66"/>
      <c r="D240" s="66"/>
      <c r="E240" s="66"/>
      <c r="F240" s="66"/>
      <c r="G240" s="67" t="s">
        <v>89</v>
      </c>
      <c r="H240" s="68">
        <f>0+J209+J214+J219+J224+J229+J234</f>
        <v>0</v>
      </c>
      <c r="I240" s="67" t="s">
        <v>90</v>
      </c>
      <c r="J240" s="69">
        <f>0+J239</f>
        <v>0</v>
      </c>
      <c r="K240" s="67" t="s">
        <v>91</v>
      </c>
      <c r="L240" s="70">
        <f>0+L239</f>
        <v>0</v>
      </c>
      <c r="M240" s="13"/>
      <c r="N240" s="2"/>
      <c r="O240" s="2"/>
      <c r="P240" s="2"/>
      <c r="Q240" s="2"/>
    </row>
    <row r="241">
      <c r="A241" s="14"/>
      <c r="B241" s="4"/>
      <c r="C241" s="4"/>
      <c r="D241" s="4"/>
      <c r="E241" s="4"/>
      <c r="F241" s="4"/>
      <c r="G241" s="4"/>
      <c r="H241" s="71"/>
      <c r="I241" s="4"/>
      <c r="J241" s="71"/>
      <c r="K241" s="4"/>
      <c r="L241" s="4"/>
      <c r="M241" s="15"/>
      <c r="N241" s="2"/>
      <c r="O241" s="2"/>
      <c r="P241" s="2"/>
      <c r="Q241" s="2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"/>
      <c r="O242" s="2"/>
      <c r="P242" s="2"/>
      <c r="Q242" s="2"/>
    </row>
  </sheetData>
  <mergeCells count="17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49:D49"/>
    <mergeCell ref="B50:D50"/>
    <mergeCell ref="B51:D51"/>
    <mergeCell ref="B52:D52"/>
    <mergeCell ref="B55:L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6:L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9:L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7:L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5:L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08:L208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0+(H47+H85+H113+H126+H139+H152+H180)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0+H48+H86+H114+H127+H140+H153+H181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538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ROUND(0+((H47+H85+H113+H126+H139+H152+H180)*1.21),2)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AVERAGE(J47,J85,J113,J126,J139,J152,J180)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0+J32+J37+J42</f>
        <v>0</v>
      </c>
      <c r="L20" s="38">
        <f>0+L47</f>
        <v>0</v>
      </c>
      <c r="M20" s="13"/>
      <c r="N20" s="2"/>
      <c r="O20" s="2"/>
      <c r="P20" s="2"/>
      <c r="Q20" s="2"/>
      <c r="S20" s="9">
        <f>S47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0+J50+J55+J60+J65+J70+J75+J80</f>
        <v>0</v>
      </c>
      <c r="L21" s="38">
        <f>0+L85</f>
        <v>0</v>
      </c>
      <c r="M21" s="13"/>
      <c r="N21" s="2"/>
      <c r="O21" s="2"/>
      <c r="P21" s="2"/>
      <c r="Q21" s="2"/>
      <c r="S21" s="9">
        <f>S85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0+J88+J93+J98+J103+J108</f>
        <v>0</v>
      </c>
      <c r="L22" s="38">
        <f>0+L113</f>
        <v>0</v>
      </c>
      <c r="M22" s="13"/>
      <c r="N22" s="2"/>
      <c r="O22" s="2"/>
      <c r="P22" s="2"/>
      <c r="Q22" s="2"/>
      <c r="S22" s="9">
        <f>S113</f>
        <v>0</v>
      </c>
    </row>
    <row r="23">
      <c r="A23" s="10"/>
      <c r="B23" s="36">
        <v>3</v>
      </c>
      <c r="C23" s="1"/>
      <c r="D23" s="1"/>
      <c r="E23" s="37" t="s">
        <v>356</v>
      </c>
      <c r="F23" s="1"/>
      <c r="G23" s="1"/>
      <c r="H23" s="1"/>
      <c r="I23" s="1"/>
      <c r="J23" s="1"/>
      <c r="K23" s="38">
        <f>0+J116+J121</f>
        <v>0</v>
      </c>
      <c r="L23" s="38">
        <f>0+L126</f>
        <v>0</v>
      </c>
      <c r="M23" s="13"/>
      <c r="N23" s="2"/>
      <c r="O23" s="2"/>
      <c r="P23" s="2"/>
      <c r="Q23" s="2"/>
      <c r="S23" s="9">
        <f>S126</f>
        <v>0</v>
      </c>
    </row>
    <row r="24">
      <c r="A24" s="10"/>
      <c r="B24" s="36">
        <v>4</v>
      </c>
      <c r="C24" s="1"/>
      <c r="D24" s="1"/>
      <c r="E24" s="37" t="s">
        <v>95</v>
      </c>
      <c r="F24" s="1"/>
      <c r="G24" s="1"/>
      <c r="H24" s="1"/>
      <c r="I24" s="1"/>
      <c r="J24" s="1"/>
      <c r="K24" s="38">
        <f>0+J129+J134</f>
        <v>0</v>
      </c>
      <c r="L24" s="38">
        <f>0+L139</f>
        <v>0</v>
      </c>
      <c r="M24" s="13"/>
      <c r="N24" s="2"/>
      <c r="O24" s="2"/>
      <c r="P24" s="2"/>
      <c r="Q24" s="2"/>
      <c r="S24" s="9">
        <f>S139</f>
        <v>0</v>
      </c>
    </row>
    <row r="25">
      <c r="A25" s="10"/>
      <c r="B25" s="36">
        <v>8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0+J142+J147</f>
        <v>0</v>
      </c>
      <c r="L25" s="38">
        <f>0+L152</f>
        <v>0</v>
      </c>
      <c r="M25" s="72"/>
      <c r="N25" s="2"/>
      <c r="O25" s="2"/>
      <c r="P25" s="2"/>
      <c r="Q25" s="2"/>
      <c r="S25" s="9">
        <f>S152</f>
        <v>0</v>
      </c>
    </row>
    <row r="26">
      <c r="A26" s="10"/>
      <c r="B26" s="36">
        <v>9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0+J155+J160+J165+J170+J175</f>
        <v>0</v>
      </c>
      <c r="L26" s="38">
        <f>0+L180</f>
        <v>0</v>
      </c>
      <c r="M26" s="72"/>
      <c r="N26" s="2"/>
      <c r="O26" s="2"/>
      <c r="P26" s="2"/>
      <c r="Q26" s="2"/>
      <c r="S26" s="9">
        <f>S180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3"/>
      <c r="N27" s="2"/>
      <c r="O27" s="2"/>
      <c r="P27" s="2"/>
      <c r="Q27" s="2"/>
    </row>
    <row r="28" ht="14" customHeight="1">
      <c r="A28" s="4"/>
      <c r="B28" s="28" t="s">
        <v>44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4"/>
      <c r="N29" s="2"/>
      <c r="O29" s="2"/>
      <c r="P29" s="2"/>
      <c r="Q29" s="2"/>
    </row>
    <row r="30" ht="18" customHeight="1">
      <c r="A30" s="10"/>
      <c r="B30" s="34" t="s">
        <v>45</v>
      </c>
      <c r="C30" s="34" t="s">
        <v>41</v>
      </c>
      <c r="D30" s="34" t="s">
        <v>46</v>
      </c>
      <c r="E30" s="34" t="s">
        <v>42</v>
      </c>
      <c r="F30" s="34" t="s">
        <v>47</v>
      </c>
      <c r="G30" s="35" t="s">
        <v>48</v>
      </c>
      <c r="H30" s="23" t="s">
        <v>49</v>
      </c>
      <c r="I30" s="23" t="s">
        <v>50</v>
      </c>
      <c r="J30" s="23" t="s">
        <v>17</v>
      </c>
      <c r="K30" s="35" t="s">
        <v>51</v>
      </c>
      <c r="L30" s="23" t="s">
        <v>18</v>
      </c>
      <c r="M30" s="72"/>
      <c r="N30" s="2"/>
      <c r="O30" s="2"/>
      <c r="P30" s="2"/>
      <c r="Q30" s="2"/>
    </row>
    <row r="31" ht="40" customHeight="1">
      <c r="A31" s="10"/>
      <c r="B31" s="39" t="s">
        <v>52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99</v>
      </c>
      <c r="D32" s="42" t="s">
        <v>7</v>
      </c>
      <c r="E32" s="42" t="s">
        <v>100</v>
      </c>
      <c r="F32" s="42" t="s">
        <v>7</v>
      </c>
      <c r="G32" s="43" t="s">
        <v>101</v>
      </c>
      <c r="H32" s="44">
        <v>222.88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56</v>
      </c>
      <c r="C33" s="1"/>
      <c r="D33" s="1"/>
      <c r="E33" s="50" t="s">
        <v>539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58</v>
      </c>
      <c r="C34" s="1"/>
      <c r="D34" s="1"/>
      <c r="E34" s="50" t="s">
        <v>540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60</v>
      </c>
      <c r="C35" s="1"/>
      <c r="D35" s="1"/>
      <c r="E35" s="50" t="s">
        <v>104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62</v>
      </c>
      <c r="C36" s="52"/>
      <c r="D36" s="52"/>
      <c r="E36" s="53" t="s">
        <v>63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362</v>
      </c>
      <c r="D37" s="42"/>
      <c r="E37" s="42" t="s">
        <v>363</v>
      </c>
      <c r="F37" s="42" t="s">
        <v>7</v>
      </c>
      <c r="G37" s="43" t="s">
        <v>101</v>
      </c>
      <c r="H37" s="55">
        <v>5.2279999999999998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56</v>
      </c>
      <c r="C38" s="1"/>
      <c r="D38" s="1"/>
      <c r="E38" s="50" t="s">
        <v>541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58</v>
      </c>
      <c r="C39" s="1"/>
      <c r="D39" s="1"/>
      <c r="E39" s="50" t="s">
        <v>542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60</v>
      </c>
      <c r="C40" s="1"/>
      <c r="D40" s="1"/>
      <c r="E40" s="50" t="s">
        <v>104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62</v>
      </c>
      <c r="C41" s="52"/>
      <c r="D41" s="52"/>
      <c r="E41" s="53" t="s">
        <v>63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>
      <c r="A42" s="10"/>
      <c r="B42" s="41">
        <v>3</v>
      </c>
      <c r="C42" s="42" t="s">
        <v>497</v>
      </c>
      <c r="D42" s="42" t="s">
        <v>7</v>
      </c>
      <c r="E42" s="42" t="s">
        <v>498</v>
      </c>
      <c r="F42" s="42" t="s">
        <v>7</v>
      </c>
      <c r="G42" s="43" t="s">
        <v>101</v>
      </c>
      <c r="H42" s="55">
        <v>2.8500000000000001</v>
      </c>
      <c r="I42" s="56">
        <v>0</v>
      </c>
      <c r="J42" s="57">
        <f>ROUND(H42*I42,2)</f>
        <v>0</v>
      </c>
      <c r="K42" s="58">
        <v>0.20999999999999999</v>
      </c>
      <c r="L42" s="59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49" t="s">
        <v>56</v>
      </c>
      <c r="C43" s="1"/>
      <c r="D43" s="1"/>
      <c r="E43" s="50" t="s">
        <v>543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58</v>
      </c>
      <c r="C44" s="1"/>
      <c r="D44" s="1"/>
      <c r="E44" s="50" t="s">
        <v>544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60</v>
      </c>
      <c r="C45" s="1"/>
      <c r="D45" s="1"/>
      <c r="E45" s="50" t="s">
        <v>104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>
      <c r="A46" s="10"/>
      <c r="B46" s="51" t="s">
        <v>62</v>
      </c>
      <c r="C46" s="52"/>
      <c r="D46" s="52"/>
      <c r="E46" s="53" t="s">
        <v>63</v>
      </c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 thickBot="1" ht="25" customHeight="1">
      <c r="A47" s="10"/>
      <c r="B47" s="1"/>
      <c r="C47" s="60">
        <v>0</v>
      </c>
      <c r="D47" s="1"/>
      <c r="E47" s="60" t="s">
        <v>43</v>
      </c>
      <c r="F47" s="1"/>
      <c r="G47" s="61" t="s">
        <v>86</v>
      </c>
      <c r="H47" s="62">
        <f>J32+J37+J42</f>
        <v>0</v>
      </c>
      <c r="I47" s="61" t="s">
        <v>87</v>
      </c>
      <c r="J47" s="63">
        <f>(L47-H47)</f>
        <v>0</v>
      </c>
      <c r="K47" s="61" t="s">
        <v>88</v>
      </c>
      <c r="L47" s="64">
        <f>ROUND((J32+J37+J42)*1.21,2)</f>
        <v>0</v>
      </c>
      <c r="M47" s="13"/>
      <c r="N47" s="2"/>
      <c r="O47" s="2"/>
      <c r="P47" s="2"/>
      <c r="Q47" s="33">
        <f>0+Q32+Q37+Q42</f>
        <v>0</v>
      </c>
      <c r="R47" s="9">
        <f>0+R32+R37+R42</f>
        <v>0</v>
      </c>
      <c r="S47" s="65">
        <f>Q47*(1+J47)+R47</f>
        <v>0</v>
      </c>
    </row>
    <row r="48" thickTop="1" thickBot="1" ht="25" customHeight="1">
      <c r="A48" s="10"/>
      <c r="B48" s="66"/>
      <c r="C48" s="66"/>
      <c r="D48" s="66"/>
      <c r="E48" s="66"/>
      <c r="F48" s="66"/>
      <c r="G48" s="67" t="s">
        <v>89</v>
      </c>
      <c r="H48" s="68">
        <f>0+J32+J37+J42</f>
        <v>0</v>
      </c>
      <c r="I48" s="67" t="s">
        <v>90</v>
      </c>
      <c r="J48" s="69">
        <f>0+J47</f>
        <v>0</v>
      </c>
      <c r="K48" s="67" t="s">
        <v>91</v>
      </c>
      <c r="L48" s="70">
        <f>0+L47</f>
        <v>0</v>
      </c>
      <c r="M48" s="13"/>
      <c r="N48" s="2"/>
      <c r="O48" s="2"/>
      <c r="P48" s="2"/>
      <c r="Q48" s="2"/>
    </row>
    <row r="49" ht="40" customHeight="1">
      <c r="A49" s="10"/>
      <c r="B49" s="75" t="s">
        <v>115</v>
      </c>
      <c r="C49" s="1"/>
      <c r="D49" s="1"/>
      <c r="E49" s="1"/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1">
        <v>4</v>
      </c>
      <c r="C50" s="42" t="s">
        <v>138</v>
      </c>
      <c r="D50" s="42">
        <v>1</v>
      </c>
      <c r="E50" s="42" t="s">
        <v>139</v>
      </c>
      <c r="F50" s="42" t="s">
        <v>7</v>
      </c>
      <c r="G50" s="43" t="s">
        <v>126</v>
      </c>
      <c r="H50" s="44">
        <v>30.5</v>
      </c>
      <c r="I50" s="45">
        <v>0</v>
      </c>
      <c r="J50" s="46">
        <f>ROUND(H50*I50,2)</f>
        <v>0</v>
      </c>
      <c r="K50" s="47">
        <v>0.20999999999999999</v>
      </c>
      <c r="L50" s="48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>
      <c r="A51" s="10"/>
      <c r="B51" s="49" t="s">
        <v>56</v>
      </c>
      <c r="C51" s="1"/>
      <c r="D51" s="1"/>
      <c r="E51" s="50" t="s">
        <v>545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58</v>
      </c>
      <c r="C52" s="1"/>
      <c r="D52" s="1"/>
      <c r="E52" s="50" t="s">
        <v>546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60</v>
      </c>
      <c r="C53" s="1"/>
      <c r="D53" s="1"/>
      <c r="E53" s="50" t="s">
        <v>142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>
      <c r="A54" s="10"/>
      <c r="B54" s="51" t="s">
        <v>62</v>
      </c>
      <c r="C54" s="52"/>
      <c r="D54" s="52"/>
      <c r="E54" s="53" t="s">
        <v>63</v>
      </c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>
      <c r="A55" s="10"/>
      <c r="B55" s="41">
        <v>5</v>
      </c>
      <c r="C55" s="42" t="s">
        <v>138</v>
      </c>
      <c r="D55" s="42">
        <v>2</v>
      </c>
      <c r="E55" s="42" t="s">
        <v>139</v>
      </c>
      <c r="F55" s="42" t="s">
        <v>7</v>
      </c>
      <c r="G55" s="43" t="s">
        <v>126</v>
      </c>
      <c r="H55" s="55">
        <v>21.350000000000001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56</v>
      </c>
      <c r="C56" s="1"/>
      <c r="D56" s="1"/>
      <c r="E56" s="50" t="s">
        <v>547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58</v>
      </c>
      <c r="C57" s="1"/>
      <c r="D57" s="1"/>
      <c r="E57" s="50" t="s">
        <v>548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60</v>
      </c>
      <c r="C58" s="1"/>
      <c r="D58" s="1"/>
      <c r="E58" s="50" t="s">
        <v>142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62</v>
      </c>
      <c r="C59" s="52"/>
      <c r="D59" s="52"/>
      <c r="E59" s="53" t="s">
        <v>63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549</v>
      </c>
      <c r="D60" s="42" t="s">
        <v>7</v>
      </c>
      <c r="E60" s="42" t="s">
        <v>550</v>
      </c>
      <c r="F60" s="42" t="s">
        <v>7</v>
      </c>
      <c r="G60" s="43" t="s">
        <v>126</v>
      </c>
      <c r="H60" s="55">
        <v>45.75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56</v>
      </c>
      <c r="C61" s="1"/>
      <c r="D61" s="1"/>
      <c r="E61" s="50" t="s">
        <v>551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58</v>
      </c>
      <c r="C62" s="1"/>
      <c r="D62" s="1"/>
      <c r="E62" s="50" t="s">
        <v>552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60</v>
      </c>
      <c r="C63" s="1"/>
      <c r="D63" s="1"/>
      <c r="E63" s="50" t="s">
        <v>553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62</v>
      </c>
      <c r="C64" s="52"/>
      <c r="D64" s="52"/>
      <c r="E64" s="53" t="s">
        <v>63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374</v>
      </c>
      <c r="D65" s="42" t="s">
        <v>7</v>
      </c>
      <c r="E65" s="42" t="s">
        <v>375</v>
      </c>
      <c r="F65" s="42" t="s">
        <v>7</v>
      </c>
      <c r="G65" s="43" t="s">
        <v>126</v>
      </c>
      <c r="H65" s="55">
        <v>30.5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56</v>
      </c>
      <c r="C66" s="1"/>
      <c r="D66" s="1"/>
      <c r="E66" s="50" t="s">
        <v>554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58</v>
      </c>
      <c r="C67" s="1"/>
      <c r="D67" s="1"/>
      <c r="E67" s="50" t="s">
        <v>555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60</v>
      </c>
      <c r="C68" s="1"/>
      <c r="D68" s="1"/>
      <c r="E68" s="50" t="s">
        <v>378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62</v>
      </c>
      <c r="C69" s="52"/>
      <c r="D69" s="52"/>
      <c r="E69" s="53" t="s">
        <v>63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158</v>
      </c>
      <c r="D70" s="42" t="s">
        <v>7</v>
      </c>
      <c r="E70" s="42" t="s">
        <v>159</v>
      </c>
      <c r="F70" s="42" t="s">
        <v>7</v>
      </c>
      <c r="G70" s="43" t="s">
        <v>126</v>
      </c>
      <c r="H70" s="55">
        <v>150.97499999999999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56</v>
      </c>
      <c r="C71" s="1"/>
      <c r="D71" s="1"/>
      <c r="E71" s="50" t="s">
        <v>556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58</v>
      </c>
      <c r="C72" s="1"/>
      <c r="D72" s="1"/>
      <c r="E72" s="50" t="s">
        <v>557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60</v>
      </c>
      <c r="C73" s="1"/>
      <c r="D73" s="1"/>
      <c r="E73" s="50" t="s">
        <v>162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62</v>
      </c>
      <c r="C74" s="52"/>
      <c r="D74" s="52"/>
      <c r="E74" s="53" t="s">
        <v>63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181</v>
      </c>
      <c r="D75" s="42" t="s">
        <v>7</v>
      </c>
      <c r="E75" s="42" t="s">
        <v>182</v>
      </c>
      <c r="F75" s="42" t="s">
        <v>7</v>
      </c>
      <c r="G75" s="43" t="s">
        <v>177</v>
      </c>
      <c r="H75" s="55">
        <v>213.5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56</v>
      </c>
      <c r="C76" s="1"/>
      <c r="D76" s="1"/>
      <c r="E76" s="50" t="s">
        <v>558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58</v>
      </c>
      <c r="C77" s="1"/>
      <c r="D77" s="1"/>
      <c r="E77" s="50" t="s">
        <v>559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60</v>
      </c>
      <c r="C78" s="1"/>
      <c r="D78" s="1"/>
      <c r="E78" s="50" t="s">
        <v>185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62</v>
      </c>
      <c r="C79" s="52"/>
      <c r="D79" s="52"/>
      <c r="E79" s="53" t="s">
        <v>63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>
      <c r="A80" s="10"/>
      <c r="B80" s="41">
        <v>10</v>
      </c>
      <c r="C80" s="42" t="s">
        <v>383</v>
      </c>
      <c r="D80" s="42" t="s">
        <v>7</v>
      </c>
      <c r="E80" s="42" t="s">
        <v>384</v>
      </c>
      <c r="F80" s="42" t="s">
        <v>7</v>
      </c>
      <c r="G80" s="43" t="s">
        <v>177</v>
      </c>
      <c r="H80" s="55">
        <v>6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49" t="s">
        <v>56</v>
      </c>
      <c r="C81" s="1"/>
      <c r="D81" s="1"/>
      <c r="E81" s="50" t="s">
        <v>385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58</v>
      </c>
      <c r="C82" s="1"/>
      <c r="D82" s="1"/>
      <c r="E82" s="50" t="s">
        <v>334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60</v>
      </c>
      <c r="C83" s="1"/>
      <c r="D83" s="1"/>
      <c r="E83" s="50" t="s">
        <v>386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>
      <c r="A84" s="10"/>
      <c r="B84" s="51" t="s">
        <v>62</v>
      </c>
      <c r="C84" s="52"/>
      <c r="D84" s="52"/>
      <c r="E84" s="53" t="s">
        <v>63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 thickBot="1" ht="25" customHeight="1">
      <c r="A85" s="10"/>
      <c r="B85" s="1"/>
      <c r="C85" s="60">
        <v>1</v>
      </c>
      <c r="D85" s="1"/>
      <c r="E85" s="60" t="s">
        <v>93</v>
      </c>
      <c r="F85" s="1"/>
      <c r="G85" s="61" t="s">
        <v>86</v>
      </c>
      <c r="H85" s="62">
        <f>J50+J55+J60+J65+J70+J75+J80</f>
        <v>0</v>
      </c>
      <c r="I85" s="61" t="s">
        <v>87</v>
      </c>
      <c r="J85" s="63">
        <f>(L85-H85)</f>
        <v>0</v>
      </c>
      <c r="K85" s="61" t="s">
        <v>88</v>
      </c>
      <c r="L85" s="64">
        <f>ROUND((J50+J55+J60+J65+J70+J75+J80)*1.21,2)</f>
        <v>0</v>
      </c>
      <c r="M85" s="13"/>
      <c r="N85" s="2"/>
      <c r="O85" s="2"/>
      <c r="P85" s="2"/>
      <c r="Q85" s="33">
        <f>0+Q50+Q55+Q60+Q65+Q70+Q75+Q80</f>
        <v>0</v>
      </c>
      <c r="R85" s="9">
        <f>0+R50+R55+R60+R65+R70+R75+R80</f>
        <v>0</v>
      </c>
      <c r="S85" s="65">
        <f>Q85*(1+J85)+R85</f>
        <v>0</v>
      </c>
    </row>
    <row r="86" thickTop="1" thickBot="1" ht="25" customHeight="1">
      <c r="A86" s="10"/>
      <c r="B86" s="66"/>
      <c r="C86" s="66"/>
      <c r="D86" s="66"/>
      <c r="E86" s="66"/>
      <c r="F86" s="66"/>
      <c r="G86" s="67" t="s">
        <v>89</v>
      </c>
      <c r="H86" s="68">
        <f>0+J50+J55+J60+J65+J70+J75+J80</f>
        <v>0</v>
      </c>
      <c r="I86" s="67" t="s">
        <v>90</v>
      </c>
      <c r="J86" s="69">
        <f>0+J85</f>
        <v>0</v>
      </c>
      <c r="K86" s="67" t="s">
        <v>91</v>
      </c>
      <c r="L86" s="70">
        <f>0+L85</f>
        <v>0</v>
      </c>
      <c r="M86" s="13"/>
      <c r="N86" s="2"/>
      <c r="O86" s="2"/>
      <c r="P86" s="2"/>
      <c r="Q86" s="2"/>
    </row>
    <row r="87" ht="40" customHeight="1">
      <c r="A87" s="10"/>
      <c r="B87" s="75" t="s">
        <v>186</v>
      </c>
      <c r="C87" s="1"/>
      <c r="D87" s="1"/>
      <c r="E87" s="1"/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1">
        <v>11</v>
      </c>
      <c r="C88" s="42" t="s">
        <v>191</v>
      </c>
      <c r="D88" s="42" t="s">
        <v>7</v>
      </c>
      <c r="E88" s="42" t="s">
        <v>192</v>
      </c>
      <c r="F88" s="42" t="s">
        <v>7</v>
      </c>
      <c r="G88" s="43" t="s">
        <v>177</v>
      </c>
      <c r="H88" s="44">
        <v>122</v>
      </c>
      <c r="I88" s="45">
        <v>0</v>
      </c>
      <c r="J88" s="46">
        <f>ROUND(H88*I88,2)</f>
        <v>0</v>
      </c>
      <c r="K88" s="47">
        <v>0.20999999999999999</v>
      </c>
      <c r="L88" s="48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>
      <c r="A89" s="10"/>
      <c r="B89" s="49" t="s">
        <v>56</v>
      </c>
      <c r="C89" s="1"/>
      <c r="D89" s="1"/>
      <c r="E89" s="50" t="s">
        <v>560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>
      <c r="A90" s="10"/>
      <c r="B90" s="49" t="s">
        <v>58</v>
      </c>
      <c r="C90" s="1"/>
      <c r="D90" s="1"/>
      <c r="E90" s="50" t="s">
        <v>561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>
      <c r="A91" s="10"/>
      <c r="B91" s="49" t="s">
        <v>60</v>
      </c>
      <c r="C91" s="1"/>
      <c r="D91" s="1"/>
      <c r="E91" s="50" t="s">
        <v>195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 thickBot="1">
      <c r="A92" s="10"/>
      <c r="B92" s="51" t="s">
        <v>62</v>
      </c>
      <c r="C92" s="52"/>
      <c r="D92" s="52"/>
      <c r="E92" s="53" t="s">
        <v>63</v>
      </c>
      <c r="F92" s="52"/>
      <c r="G92" s="52"/>
      <c r="H92" s="54"/>
      <c r="I92" s="52"/>
      <c r="J92" s="54"/>
      <c r="K92" s="52"/>
      <c r="L92" s="52"/>
      <c r="M92" s="13"/>
      <c r="N92" s="2"/>
      <c r="O92" s="2"/>
      <c r="P92" s="2"/>
      <c r="Q92" s="2"/>
    </row>
    <row r="93" thickTop="1">
      <c r="A93" s="10"/>
      <c r="B93" s="41">
        <v>12</v>
      </c>
      <c r="C93" s="42" t="s">
        <v>562</v>
      </c>
      <c r="D93" s="42" t="s">
        <v>7</v>
      </c>
      <c r="E93" s="42" t="s">
        <v>563</v>
      </c>
      <c r="F93" s="42" t="s">
        <v>7</v>
      </c>
      <c r="G93" s="43" t="s">
        <v>198</v>
      </c>
      <c r="H93" s="55">
        <v>160</v>
      </c>
      <c r="I93" s="56">
        <v>0</v>
      </c>
      <c r="J93" s="57">
        <f>ROUND(H93*I93,2)</f>
        <v>0</v>
      </c>
      <c r="K93" s="58">
        <v>0.20999999999999999</v>
      </c>
      <c r="L93" s="59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>
      <c r="A94" s="10"/>
      <c r="B94" s="49" t="s">
        <v>56</v>
      </c>
      <c r="C94" s="1"/>
      <c r="D94" s="1"/>
      <c r="E94" s="50" t="s">
        <v>564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>
      <c r="A95" s="10"/>
      <c r="B95" s="49" t="s">
        <v>58</v>
      </c>
      <c r="C95" s="1"/>
      <c r="D95" s="1"/>
      <c r="E95" s="50" t="s">
        <v>565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>
      <c r="A96" s="10"/>
      <c r="B96" s="49" t="s">
        <v>60</v>
      </c>
      <c r="C96" s="1"/>
      <c r="D96" s="1"/>
      <c r="E96" s="50" t="s">
        <v>407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 thickBot="1">
      <c r="A97" s="10"/>
      <c r="B97" s="51" t="s">
        <v>62</v>
      </c>
      <c r="C97" s="52"/>
      <c r="D97" s="52"/>
      <c r="E97" s="53" t="s">
        <v>63</v>
      </c>
      <c r="F97" s="52"/>
      <c r="G97" s="52"/>
      <c r="H97" s="54"/>
      <c r="I97" s="52"/>
      <c r="J97" s="54"/>
      <c r="K97" s="52"/>
      <c r="L97" s="52"/>
      <c r="M97" s="13"/>
      <c r="N97" s="2"/>
      <c r="O97" s="2"/>
      <c r="P97" s="2"/>
      <c r="Q97" s="2"/>
    </row>
    <row r="98" thickTop="1">
      <c r="A98" s="10"/>
      <c r="B98" s="41">
        <v>13</v>
      </c>
      <c r="C98" s="42" t="s">
        <v>566</v>
      </c>
      <c r="D98" s="42" t="s">
        <v>7</v>
      </c>
      <c r="E98" s="42" t="s">
        <v>567</v>
      </c>
      <c r="F98" s="42" t="s">
        <v>7</v>
      </c>
      <c r="G98" s="43" t="s">
        <v>83</v>
      </c>
      <c r="H98" s="55">
        <v>20</v>
      </c>
      <c r="I98" s="56">
        <v>0</v>
      </c>
      <c r="J98" s="57">
        <f>ROUND(H98*I98,2)</f>
        <v>0</v>
      </c>
      <c r="K98" s="58">
        <v>0.20999999999999999</v>
      </c>
      <c r="L98" s="59">
        <f>ROUND(J98*1.21,2)</f>
        <v>0</v>
      </c>
      <c r="M98" s="13"/>
      <c r="N98" s="2"/>
      <c r="O98" s="2"/>
      <c r="P98" s="2"/>
      <c r="Q98" s="33">
        <f>IF(ISNUMBER(K98),IF(H98&gt;0,IF(I98&gt;0,J98,0),0),0)</f>
        <v>0</v>
      </c>
      <c r="R98" s="9">
        <f>IF(ISNUMBER(K98)=FALSE,J98,0)</f>
        <v>0</v>
      </c>
    </row>
    <row r="99">
      <c r="A99" s="10"/>
      <c r="B99" s="49" t="s">
        <v>56</v>
      </c>
      <c r="C99" s="1"/>
      <c r="D99" s="1"/>
      <c r="E99" s="50" t="s">
        <v>568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>
      <c r="A100" s="10"/>
      <c r="B100" s="49" t="s">
        <v>58</v>
      </c>
      <c r="C100" s="1"/>
      <c r="D100" s="1"/>
      <c r="E100" s="50" t="s">
        <v>530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9" t="s">
        <v>60</v>
      </c>
      <c r="C101" s="1"/>
      <c r="D101" s="1"/>
      <c r="E101" s="50" t="s">
        <v>569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thickBot="1">
      <c r="A102" s="10"/>
      <c r="B102" s="51" t="s">
        <v>62</v>
      </c>
      <c r="C102" s="52"/>
      <c r="D102" s="52"/>
      <c r="E102" s="53" t="s">
        <v>63</v>
      </c>
      <c r="F102" s="52"/>
      <c r="G102" s="52"/>
      <c r="H102" s="54"/>
      <c r="I102" s="52"/>
      <c r="J102" s="54"/>
      <c r="K102" s="52"/>
      <c r="L102" s="52"/>
      <c r="M102" s="13"/>
      <c r="N102" s="2"/>
      <c r="O102" s="2"/>
      <c r="P102" s="2"/>
      <c r="Q102" s="2"/>
    </row>
    <row r="103" thickTop="1">
      <c r="A103" s="10"/>
      <c r="B103" s="41">
        <v>14</v>
      </c>
      <c r="C103" s="42" t="s">
        <v>570</v>
      </c>
      <c r="D103" s="42" t="s">
        <v>7</v>
      </c>
      <c r="E103" s="42" t="s">
        <v>571</v>
      </c>
      <c r="F103" s="42" t="s">
        <v>7</v>
      </c>
      <c r="G103" s="43" t="s">
        <v>126</v>
      </c>
      <c r="H103" s="55">
        <v>18.300000000000001</v>
      </c>
      <c r="I103" s="56">
        <v>0</v>
      </c>
      <c r="J103" s="57">
        <f>ROUND(H103*I103,2)</f>
        <v>0</v>
      </c>
      <c r="K103" s="58">
        <v>0.20999999999999999</v>
      </c>
      <c r="L103" s="59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49" t="s">
        <v>56</v>
      </c>
      <c r="C104" s="1"/>
      <c r="D104" s="1"/>
      <c r="E104" s="50" t="s">
        <v>572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>
      <c r="A105" s="10"/>
      <c r="B105" s="49" t="s">
        <v>58</v>
      </c>
      <c r="C105" s="1"/>
      <c r="D105" s="1"/>
      <c r="E105" s="50" t="s">
        <v>573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60</v>
      </c>
      <c r="C106" s="1"/>
      <c r="D106" s="1"/>
      <c r="E106" s="50" t="s">
        <v>574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 thickBot="1">
      <c r="A107" s="10"/>
      <c r="B107" s="51" t="s">
        <v>62</v>
      </c>
      <c r="C107" s="52"/>
      <c r="D107" s="52"/>
      <c r="E107" s="53" t="s">
        <v>63</v>
      </c>
      <c r="F107" s="52"/>
      <c r="G107" s="52"/>
      <c r="H107" s="54"/>
      <c r="I107" s="52"/>
      <c r="J107" s="54"/>
      <c r="K107" s="52"/>
      <c r="L107" s="52"/>
      <c r="M107" s="13"/>
      <c r="N107" s="2"/>
      <c r="O107" s="2"/>
      <c r="P107" s="2"/>
      <c r="Q107" s="2"/>
    </row>
    <row r="108" thickTop="1">
      <c r="A108" s="10"/>
      <c r="B108" s="41">
        <v>15</v>
      </c>
      <c r="C108" s="42" t="s">
        <v>202</v>
      </c>
      <c r="D108" s="42" t="s">
        <v>7</v>
      </c>
      <c r="E108" s="42" t="s">
        <v>203</v>
      </c>
      <c r="F108" s="42" t="s">
        <v>7</v>
      </c>
      <c r="G108" s="43" t="s">
        <v>177</v>
      </c>
      <c r="H108" s="55">
        <v>213.5</v>
      </c>
      <c r="I108" s="56">
        <v>0</v>
      </c>
      <c r="J108" s="57">
        <f>ROUND(H108*I108,2)</f>
        <v>0</v>
      </c>
      <c r="K108" s="58">
        <v>0.20999999999999999</v>
      </c>
      <c r="L108" s="59">
        <f>ROUND(J108*1.21,2)</f>
        <v>0</v>
      </c>
      <c r="M108" s="13"/>
      <c r="N108" s="2"/>
      <c r="O108" s="2"/>
      <c r="P108" s="2"/>
      <c r="Q108" s="33">
        <f>IF(ISNUMBER(K108),IF(H108&gt;0,IF(I108&gt;0,J108,0),0),0)</f>
        <v>0</v>
      </c>
      <c r="R108" s="9">
        <f>IF(ISNUMBER(K108)=FALSE,J108,0)</f>
        <v>0</v>
      </c>
    </row>
    <row r="109">
      <c r="A109" s="10"/>
      <c r="B109" s="49" t="s">
        <v>56</v>
      </c>
      <c r="C109" s="1"/>
      <c r="D109" s="1"/>
      <c r="E109" s="50" t="s">
        <v>518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>
      <c r="A110" s="10"/>
      <c r="B110" s="49" t="s">
        <v>58</v>
      </c>
      <c r="C110" s="1"/>
      <c r="D110" s="1"/>
      <c r="E110" s="50" t="s">
        <v>575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60</v>
      </c>
      <c r="C111" s="1"/>
      <c r="D111" s="1"/>
      <c r="E111" s="50" t="s">
        <v>206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 thickBot="1">
      <c r="A112" s="10"/>
      <c r="B112" s="51" t="s">
        <v>62</v>
      </c>
      <c r="C112" s="52"/>
      <c r="D112" s="52"/>
      <c r="E112" s="53" t="s">
        <v>63</v>
      </c>
      <c r="F112" s="52"/>
      <c r="G112" s="52"/>
      <c r="H112" s="54"/>
      <c r="I112" s="52"/>
      <c r="J112" s="54"/>
      <c r="K112" s="52"/>
      <c r="L112" s="52"/>
      <c r="M112" s="13"/>
      <c r="N112" s="2"/>
      <c r="O112" s="2"/>
      <c r="P112" s="2"/>
      <c r="Q112" s="2"/>
    </row>
    <row r="113" thickTop="1" thickBot="1" ht="25" customHeight="1">
      <c r="A113" s="10"/>
      <c r="B113" s="1"/>
      <c r="C113" s="60">
        <v>2</v>
      </c>
      <c r="D113" s="1"/>
      <c r="E113" s="60" t="s">
        <v>94</v>
      </c>
      <c r="F113" s="1"/>
      <c r="G113" s="61" t="s">
        <v>86</v>
      </c>
      <c r="H113" s="62">
        <f>J88+J93+J98+J103+J108</f>
        <v>0</v>
      </c>
      <c r="I113" s="61" t="s">
        <v>87</v>
      </c>
      <c r="J113" s="63">
        <f>(L113-H113)</f>
        <v>0</v>
      </c>
      <c r="K113" s="61" t="s">
        <v>88</v>
      </c>
      <c r="L113" s="64">
        <f>ROUND((J88+J93+J98+J103+J108)*1.21,2)</f>
        <v>0</v>
      </c>
      <c r="M113" s="13"/>
      <c r="N113" s="2"/>
      <c r="O113" s="2"/>
      <c r="P113" s="2"/>
      <c r="Q113" s="33">
        <f>0+Q88+Q93+Q98+Q103+Q108</f>
        <v>0</v>
      </c>
      <c r="R113" s="9">
        <f>0+R88+R93+R98+R103+R108</f>
        <v>0</v>
      </c>
      <c r="S113" s="65">
        <f>Q113*(1+J113)+R113</f>
        <v>0</v>
      </c>
    </row>
    <row r="114" thickTop="1" thickBot="1" ht="25" customHeight="1">
      <c r="A114" s="10"/>
      <c r="B114" s="66"/>
      <c r="C114" s="66"/>
      <c r="D114" s="66"/>
      <c r="E114" s="66"/>
      <c r="F114" s="66"/>
      <c r="G114" s="67" t="s">
        <v>89</v>
      </c>
      <c r="H114" s="68">
        <f>0+J88+J93+J98+J103+J108</f>
        <v>0</v>
      </c>
      <c r="I114" s="67" t="s">
        <v>90</v>
      </c>
      <c r="J114" s="69">
        <f>0+J113</f>
        <v>0</v>
      </c>
      <c r="K114" s="67" t="s">
        <v>91</v>
      </c>
      <c r="L114" s="70">
        <f>0+L113</f>
        <v>0</v>
      </c>
      <c r="M114" s="13"/>
      <c r="N114" s="2"/>
      <c r="O114" s="2"/>
      <c r="P114" s="2"/>
      <c r="Q114" s="2"/>
    </row>
    <row r="115" ht="40" customHeight="1">
      <c r="A115" s="10"/>
      <c r="B115" s="75" t="s">
        <v>415</v>
      </c>
      <c r="C115" s="1"/>
      <c r="D115" s="1"/>
      <c r="E115" s="1"/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1">
        <v>16</v>
      </c>
      <c r="C116" s="42" t="s">
        <v>576</v>
      </c>
      <c r="D116" s="42" t="s">
        <v>7</v>
      </c>
      <c r="E116" s="42" t="s">
        <v>577</v>
      </c>
      <c r="F116" s="42" t="s">
        <v>7</v>
      </c>
      <c r="G116" s="43" t="s">
        <v>126</v>
      </c>
      <c r="H116" s="44">
        <v>48.079999999999998</v>
      </c>
      <c r="I116" s="45">
        <v>0</v>
      </c>
      <c r="J116" s="46">
        <f>ROUND(H116*I116,2)</f>
        <v>0</v>
      </c>
      <c r="K116" s="47">
        <v>0.20999999999999999</v>
      </c>
      <c r="L116" s="48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49" t="s">
        <v>56</v>
      </c>
      <c r="C117" s="1"/>
      <c r="D117" s="1"/>
      <c r="E117" s="50" t="s">
        <v>578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58</v>
      </c>
      <c r="C118" s="1"/>
      <c r="D118" s="1"/>
      <c r="E118" s="50" t="s">
        <v>579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60</v>
      </c>
      <c r="C119" s="1"/>
      <c r="D119" s="1"/>
      <c r="E119" s="50" t="s">
        <v>420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>
      <c r="A120" s="10"/>
      <c r="B120" s="51" t="s">
        <v>62</v>
      </c>
      <c r="C120" s="52"/>
      <c r="D120" s="52"/>
      <c r="E120" s="53" t="s">
        <v>63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>
      <c r="A121" s="10"/>
      <c r="B121" s="41">
        <v>17</v>
      </c>
      <c r="C121" s="42" t="s">
        <v>430</v>
      </c>
      <c r="D121" s="42" t="s">
        <v>7</v>
      </c>
      <c r="E121" s="42" t="s">
        <v>431</v>
      </c>
      <c r="F121" s="42" t="s">
        <v>7</v>
      </c>
      <c r="G121" s="43" t="s">
        <v>101</v>
      </c>
      <c r="H121" s="55">
        <v>3.8460000000000001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49" t="s">
        <v>56</v>
      </c>
      <c r="C122" s="1"/>
      <c r="D122" s="1"/>
      <c r="E122" s="50" t="s">
        <v>580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58</v>
      </c>
      <c r="C123" s="1"/>
      <c r="D123" s="1"/>
      <c r="E123" s="50" t="s">
        <v>581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60</v>
      </c>
      <c r="C124" s="1"/>
      <c r="D124" s="1"/>
      <c r="E124" s="50" t="s">
        <v>425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>
      <c r="A125" s="10"/>
      <c r="B125" s="51" t="s">
        <v>62</v>
      </c>
      <c r="C125" s="52"/>
      <c r="D125" s="52"/>
      <c r="E125" s="53" t="s">
        <v>63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 thickBot="1" ht="25" customHeight="1">
      <c r="A126" s="10"/>
      <c r="B126" s="1"/>
      <c r="C126" s="60">
        <v>3</v>
      </c>
      <c r="D126" s="1"/>
      <c r="E126" s="60" t="s">
        <v>356</v>
      </c>
      <c r="F126" s="1"/>
      <c r="G126" s="61" t="s">
        <v>86</v>
      </c>
      <c r="H126" s="62">
        <f>J116+J121</f>
        <v>0</v>
      </c>
      <c r="I126" s="61" t="s">
        <v>87</v>
      </c>
      <c r="J126" s="63">
        <f>(L126-H126)</f>
        <v>0</v>
      </c>
      <c r="K126" s="61" t="s">
        <v>88</v>
      </c>
      <c r="L126" s="64">
        <f>ROUND((J116+J121)*1.21,2)</f>
        <v>0</v>
      </c>
      <c r="M126" s="13"/>
      <c r="N126" s="2"/>
      <c r="O126" s="2"/>
      <c r="P126" s="2"/>
      <c r="Q126" s="33">
        <f>0+Q116+Q121</f>
        <v>0</v>
      </c>
      <c r="R126" s="9">
        <f>0+R116+R121</f>
        <v>0</v>
      </c>
      <c r="S126" s="65">
        <f>Q126*(1+J126)+R126</f>
        <v>0</v>
      </c>
    </row>
    <row r="127" thickTop="1" thickBot="1" ht="25" customHeight="1">
      <c r="A127" s="10"/>
      <c r="B127" s="66"/>
      <c r="C127" s="66"/>
      <c r="D127" s="66"/>
      <c r="E127" s="66"/>
      <c r="F127" s="66"/>
      <c r="G127" s="67" t="s">
        <v>89</v>
      </c>
      <c r="H127" s="68">
        <f>0+J116+J121</f>
        <v>0</v>
      </c>
      <c r="I127" s="67" t="s">
        <v>90</v>
      </c>
      <c r="J127" s="69">
        <f>0+J126</f>
        <v>0</v>
      </c>
      <c r="K127" s="67" t="s">
        <v>91</v>
      </c>
      <c r="L127" s="70">
        <f>0+L126</f>
        <v>0</v>
      </c>
      <c r="M127" s="13"/>
      <c r="N127" s="2"/>
      <c r="O127" s="2"/>
      <c r="P127" s="2"/>
      <c r="Q127" s="2"/>
    </row>
    <row r="128" ht="40" customHeight="1">
      <c r="A128" s="10"/>
      <c r="B128" s="75" t="s">
        <v>207</v>
      </c>
      <c r="C128" s="1"/>
      <c r="D128" s="1"/>
      <c r="E128" s="1"/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1">
        <v>18</v>
      </c>
      <c r="C129" s="42" t="s">
        <v>434</v>
      </c>
      <c r="D129" s="42" t="s">
        <v>7</v>
      </c>
      <c r="E129" s="42" t="s">
        <v>435</v>
      </c>
      <c r="F129" s="42" t="s">
        <v>7</v>
      </c>
      <c r="G129" s="43" t="s">
        <v>126</v>
      </c>
      <c r="H129" s="44">
        <v>4.8799999999999999</v>
      </c>
      <c r="I129" s="45">
        <v>0</v>
      </c>
      <c r="J129" s="46">
        <f>ROUND(H129*I129,2)</f>
        <v>0</v>
      </c>
      <c r="K129" s="47">
        <v>0.20999999999999999</v>
      </c>
      <c r="L129" s="48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56</v>
      </c>
      <c r="C130" s="1"/>
      <c r="D130" s="1"/>
      <c r="E130" s="50" t="s">
        <v>582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58</v>
      </c>
      <c r="C131" s="1"/>
      <c r="D131" s="1"/>
      <c r="E131" s="50" t="s">
        <v>583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60</v>
      </c>
      <c r="C132" s="1"/>
      <c r="D132" s="1"/>
      <c r="E132" s="50" t="s">
        <v>212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62</v>
      </c>
      <c r="C133" s="52"/>
      <c r="D133" s="52"/>
      <c r="E133" s="53" t="s">
        <v>63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19</v>
      </c>
      <c r="C134" s="42" t="s">
        <v>447</v>
      </c>
      <c r="D134" s="42" t="s">
        <v>7</v>
      </c>
      <c r="E134" s="42" t="s">
        <v>448</v>
      </c>
      <c r="F134" s="42" t="s">
        <v>7</v>
      </c>
      <c r="G134" s="43" t="s">
        <v>126</v>
      </c>
      <c r="H134" s="55">
        <v>4.5750000000000002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56</v>
      </c>
      <c r="C135" s="1"/>
      <c r="D135" s="1"/>
      <c r="E135" s="50" t="s">
        <v>449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58</v>
      </c>
      <c r="C136" s="1"/>
      <c r="D136" s="1"/>
      <c r="E136" s="50" t="s">
        <v>584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60</v>
      </c>
      <c r="C137" s="1"/>
      <c r="D137" s="1"/>
      <c r="E137" s="50" t="s">
        <v>217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62</v>
      </c>
      <c r="C138" s="52"/>
      <c r="D138" s="52"/>
      <c r="E138" s="53" t="s">
        <v>63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0">
        <v>4</v>
      </c>
      <c r="D139" s="1"/>
      <c r="E139" s="60" t="s">
        <v>95</v>
      </c>
      <c r="F139" s="1"/>
      <c r="G139" s="61" t="s">
        <v>86</v>
      </c>
      <c r="H139" s="62">
        <f>J129+J134</f>
        <v>0</v>
      </c>
      <c r="I139" s="61" t="s">
        <v>87</v>
      </c>
      <c r="J139" s="63">
        <f>(L139-H139)</f>
        <v>0</v>
      </c>
      <c r="K139" s="61" t="s">
        <v>88</v>
      </c>
      <c r="L139" s="64">
        <f>ROUND((J129+J134)*1.21,2)</f>
        <v>0</v>
      </c>
      <c r="M139" s="13"/>
      <c r="N139" s="2"/>
      <c r="O139" s="2"/>
      <c r="P139" s="2"/>
      <c r="Q139" s="33">
        <f>0+Q129+Q134</f>
        <v>0</v>
      </c>
      <c r="R139" s="9">
        <f>0+R129+R134</f>
        <v>0</v>
      </c>
      <c r="S139" s="65">
        <f>Q139*(1+J139)+R139</f>
        <v>0</v>
      </c>
    </row>
    <row r="140" thickTop="1" thickBot="1" ht="25" customHeight="1">
      <c r="A140" s="10"/>
      <c r="B140" s="66"/>
      <c r="C140" s="66"/>
      <c r="D140" s="66"/>
      <c r="E140" s="66"/>
      <c r="F140" s="66"/>
      <c r="G140" s="67" t="s">
        <v>89</v>
      </c>
      <c r="H140" s="68">
        <f>0+J129+J134</f>
        <v>0</v>
      </c>
      <c r="I140" s="67" t="s">
        <v>90</v>
      </c>
      <c r="J140" s="69">
        <f>0+J139</f>
        <v>0</v>
      </c>
      <c r="K140" s="67" t="s">
        <v>91</v>
      </c>
      <c r="L140" s="70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75" t="s">
        <v>262</v>
      </c>
      <c r="C141" s="1"/>
      <c r="D141" s="1"/>
      <c r="E141" s="1"/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1">
        <v>20</v>
      </c>
      <c r="C142" s="42" t="s">
        <v>585</v>
      </c>
      <c r="D142" s="42" t="s">
        <v>7</v>
      </c>
      <c r="E142" s="42" t="s">
        <v>586</v>
      </c>
      <c r="F142" s="42" t="s">
        <v>7</v>
      </c>
      <c r="G142" s="43" t="s">
        <v>198</v>
      </c>
      <c r="H142" s="44">
        <v>12</v>
      </c>
      <c r="I142" s="45">
        <v>0</v>
      </c>
      <c r="J142" s="46">
        <f>ROUND(H142*I142,2)</f>
        <v>0</v>
      </c>
      <c r="K142" s="47">
        <v>0.20999999999999999</v>
      </c>
      <c r="L142" s="48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56</v>
      </c>
      <c r="C143" s="1"/>
      <c r="D143" s="1"/>
      <c r="E143" s="50" t="s">
        <v>587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58</v>
      </c>
      <c r="C144" s="1"/>
      <c r="D144" s="1"/>
      <c r="E144" s="50" t="s">
        <v>588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60</v>
      </c>
      <c r="C145" s="1"/>
      <c r="D145" s="1"/>
      <c r="E145" s="50" t="s">
        <v>470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>
      <c r="A146" s="10"/>
      <c r="B146" s="51" t="s">
        <v>62</v>
      </c>
      <c r="C146" s="52"/>
      <c r="D146" s="52"/>
      <c r="E146" s="53" t="s">
        <v>63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>
      <c r="A147" s="10"/>
      <c r="B147" s="41">
        <v>21</v>
      </c>
      <c r="C147" s="42" t="s">
        <v>589</v>
      </c>
      <c r="D147" s="42" t="s">
        <v>7</v>
      </c>
      <c r="E147" s="42" t="s">
        <v>590</v>
      </c>
      <c r="F147" s="42" t="s">
        <v>7</v>
      </c>
      <c r="G147" s="43" t="s">
        <v>198</v>
      </c>
      <c r="H147" s="55">
        <v>61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49" t="s">
        <v>56</v>
      </c>
      <c r="C148" s="1"/>
      <c r="D148" s="1"/>
      <c r="E148" s="50" t="s">
        <v>591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58</v>
      </c>
      <c r="C149" s="1"/>
      <c r="D149" s="1"/>
      <c r="E149" s="50" t="s">
        <v>592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60</v>
      </c>
      <c r="C150" s="1"/>
      <c r="D150" s="1"/>
      <c r="E150" s="50" t="s">
        <v>470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>
      <c r="A151" s="10"/>
      <c r="B151" s="51" t="s">
        <v>62</v>
      </c>
      <c r="C151" s="52"/>
      <c r="D151" s="52"/>
      <c r="E151" s="53" t="s">
        <v>63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 thickBot="1" ht="25" customHeight="1">
      <c r="A152" s="10"/>
      <c r="B152" s="1"/>
      <c r="C152" s="60">
        <v>8</v>
      </c>
      <c r="D152" s="1"/>
      <c r="E152" s="60" t="s">
        <v>97</v>
      </c>
      <c r="F152" s="1"/>
      <c r="G152" s="61" t="s">
        <v>86</v>
      </c>
      <c r="H152" s="62">
        <f>J142+J147</f>
        <v>0</v>
      </c>
      <c r="I152" s="61" t="s">
        <v>87</v>
      </c>
      <c r="J152" s="63">
        <f>(L152-H152)</f>
        <v>0</v>
      </c>
      <c r="K152" s="61" t="s">
        <v>88</v>
      </c>
      <c r="L152" s="64">
        <f>ROUND((J142+J147)*1.21,2)</f>
        <v>0</v>
      </c>
      <c r="M152" s="13"/>
      <c r="N152" s="2"/>
      <c r="O152" s="2"/>
      <c r="P152" s="2"/>
      <c r="Q152" s="33">
        <f>0+Q142+Q147</f>
        <v>0</v>
      </c>
      <c r="R152" s="9">
        <f>0+R142+R147</f>
        <v>0</v>
      </c>
      <c r="S152" s="65">
        <f>Q152*(1+J152)+R152</f>
        <v>0</v>
      </c>
    </row>
    <row r="153" thickTop="1" thickBot="1" ht="25" customHeight="1">
      <c r="A153" s="10"/>
      <c r="B153" s="66"/>
      <c r="C153" s="66"/>
      <c r="D153" s="66"/>
      <c r="E153" s="66"/>
      <c r="F153" s="66"/>
      <c r="G153" s="67" t="s">
        <v>89</v>
      </c>
      <c r="H153" s="68">
        <f>0+J142+J147</f>
        <v>0</v>
      </c>
      <c r="I153" s="67" t="s">
        <v>90</v>
      </c>
      <c r="J153" s="69">
        <f>0+J152</f>
        <v>0</v>
      </c>
      <c r="K153" s="67" t="s">
        <v>91</v>
      </c>
      <c r="L153" s="70">
        <f>0+L152</f>
        <v>0</v>
      </c>
      <c r="M153" s="13"/>
      <c r="N153" s="2"/>
      <c r="O153" s="2"/>
      <c r="P153" s="2"/>
      <c r="Q153" s="2"/>
    </row>
    <row r="154" ht="40" customHeight="1">
      <c r="A154" s="10"/>
      <c r="B154" s="75" t="s">
        <v>273</v>
      </c>
      <c r="C154" s="1"/>
      <c r="D154" s="1"/>
      <c r="E154" s="1"/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1">
        <v>22</v>
      </c>
      <c r="C155" s="42" t="s">
        <v>480</v>
      </c>
      <c r="D155" s="42" t="s">
        <v>7</v>
      </c>
      <c r="E155" s="42" t="s">
        <v>481</v>
      </c>
      <c r="F155" s="42" t="s">
        <v>7</v>
      </c>
      <c r="G155" s="43" t="s">
        <v>177</v>
      </c>
      <c r="H155" s="44">
        <v>8</v>
      </c>
      <c r="I155" s="45">
        <v>0</v>
      </c>
      <c r="J155" s="46">
        <f>ROUND(H155*I155,2)</f>
        <v>0</v>
      </c>
      <c r="K155" s="47">
        <v>0.20999999999999999</v>
      </c>
      <c r="L155" s="48">
        <f>ROUND(J155*1.21,2)</f>
        <v>0</v>
      </c>
      <c r="M155" s="13"/>
      <c r="N155" s="2"/>
      <c r="O155" s="2"/>
      <c r="P155" s="2"/>
      <c r="Q155" s="33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49" t="s">
        <v>56</v>
      </c>
      <c r="C156" s="1"/>
      <c r="D156" s="1"/>
      <c r="E156" s="50" t="s">
        <v>593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>
      <c r="A157" s="10"/>
      <c r="B157" s="49" t="s">
        <v>58</v>
      </c>
      <c r="C157" s="1"/>
      <c r="D157" s="1"/>
      <c r="E157" s="50" t="s">
        <v>594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60</v>
      </c>
      <c r="C158" s="1"/>
      <c r="D158" s="1"/>
      <c r="E158" s="50" t="s">
        <v>484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thickBot="1">
      <c r="A159" s="10"/>
      <c r="B159" s="51" t="s">
        <v>62</v>
      </c>
      <c r="C159" s="52"/>
      <c r="D159" s="52"/>
      <c r="E159" s="53" t="s">
        <v>63</v>
      </c>
      <c r="F159" s="52"/>
      <c r="G159" s="52"/>
      <c r="H159" s="54"/>
      <c r="I159" s="52"/>
      <c r="J159" s="54"/>
      <c r="K159" s="52"/>
      <c r="L159" s="52"/>
      <c r="M159" s="13"/>
      <c r="N159" s="2"/>
      <c r="O159" s="2"/>
      <c r="P159" s="2"/>
      <c r="Q159" s="2"/>
    </row>
    <row r="160" thickTop="1">
      <c r="A160" s="10"/>
      <c r="B160" s="41">
        <v>23</v>
      </c>
      <c r="C160" s="42" t="s">
        <v>485</v>
      </c>
      <c r="D160" s="42" t="s">
        <v>7</v>
      </c>
      <c r="E160" s="42" t="s">
        <v>486</v>
      </c>
      <c r="F160" s="42" t="s">
        <v>7</v>
      </c>
      <c r="G160" s="43" t="s">
        <v>198</v>
      </c>
      <c r="H160" s="55">
        <v>14</v>
      </c>
      <c r="I160" s="56">
        <v>0</v>
      </c>
      <c r="J160" s="57">
        <f>ROUND(H160*I160,2)</f>
        <v>0</v>
      </c>
      <c r="K160" s="58">
        <v>0.20999999999999999</v>
      </c>
      <c r="L160" s="59">
        <f>ROUND(J160*1.21,2)</f>
        <v>0</v>
      </c>
      <c r="M160" s="13"/>
      <c r="N160" s="2"/>
      <c r="O160" s="2"/>
      <c r="P160" s="2"/>
      <c r="Q160" s="33">
        <f>IF(ISNUMBER(K160),IF(H160&gt;0,IF(I160&gt;0,J160,0),0),0)</f>
        <v>0</v>
      </c>
      <c r="R160" s="9">
        <f>IF(ISNUMBER(K160)=FALSE,J160,0)</f>
        <v>0</v>
      </c>
    </row>
    <row r="161">
      <c r="A161" s="10"/>
      <c r="B161" s="49" t="s">
        <v>56</v>
      </c>
      <c r="C161" s="1"/>
      <c r="D161" s="1"/>
      <c r="E161" s="50" t="s">
        <v>593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>
      <c r="A162" s="10"/>
      <c r="B162" s="49" t="s">
        <v>58</v>
      </c>
      <c r="C162" s="1"/>
      <c r="D162" s="1"/>
      <c r="E162" s="50" t="s">
        <v>595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60</v>
      </c>
      <c r="C163" s="1"/>
      <c r="D163" s="1"/>
      <c r="E163" s="50" t="s">
        <v>488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thickBot="1">
      <c r="A164" s="10"/>
      <c r="B164" s="51" t="s">
        <v>62</v>
      </c>
      <c r="C164" s="52"/>
      <c r="D164" s="52"/>
      <c r="E164" s="53" t="s">
        <v>63</v>
      </c>
      <c r="F164" s="52"/>
      <c r="G164" s="52"/>
      <c r="H164" s="54"/>
      <c r="I164" s="52"/>
      <c r="J164" s="54"/>
      <c r="K164" s="52"/>
      <c r="L164" s="52"/>
      <c r="M164" s="13"/>
      <c r="N164" s="2"/>
      <c r="O164" s="2"/>
      <c r="P164" s="2"/>
      <c r="Q164" s="2"/>
    </row>
    <row r="165" thickTop="1">
      <c r="A165" s="10"/>
      <c r="B165" s="41">
        <v>24</v>
      </c>
      <c r="C165" s="42" t="s">
        <v>489</v>
      </c>
      <c r="D165" s="42" t="s">
        <v>7</v>
      </c>
      <c r="E165" s="42" t="s">
        <v>490</v>
      </c>
      <c r="F165" s="42" t="s">
        <v>7</v>
      </c>
      <c r="G165" s="43" t="s">
        <v>198</v>
      </c>
      <c r="H165" s="55">
        <v>14</v>
      </c>
      <c r="I165" s="56">
        <v>0</v>
      </c>
      <c r="J165" s="57">
        <f>ROUND(H165*I165,2)</f>
        <v>0</v>
      </c>
      <c r="K165" s="58">
        <v>0.20999999999999999</v>
      </c>
      <c r="L165" s="59">
        <f>ROUND(J165*1.21,2)</f>
        <v>0</v>
      </c>
      <c r="M165" s="13"/>
      <c r="N165" s="2"/>
      <c r="O165" s="2"/>
      <c r="P165" s="2"/>
      <c r="Q165" s="33">
        <f>IF(ISNUMBER(K165),IF(H165&gt;0,IF(I165&gt;0,J165,0),0),0)</f>
        <v>0</v>
      </c>
      <c r="R165" s="9">
        <f>IF(ISNUMBER(K165)=FALSE,J165,0)</f>
        <v>0</v>
      </c>
    </row>
    <row r="166">
      <c r="A166" s="10"/>
      <c r="B166" s="49" t="s">
        <v>56</v>
      </c>
      <c r="C166" s="1"/>
      <c r="D166" s="1"/>
      <c r="E166" s="50" t="s">
        <v>593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58</v>
      </c>
      <c r="C167" s="1"/>
      <c r="D167" s="1"/>
      <c r="E167" s="50" t="s">
        <v>7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60</v>
      </c>
      <c r="C168" s="1"/>
      <c r="D168" s="1"/>
      <c r="E168" s="50" t="s">
        <v>484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thickBot="1">
      <c r="A169" s="10"/>
      <c r="B169" s="51" t="s">
        <v>62</v>
      </c>
      <c r="C169" s="52"/>
      <c r="D169" s="52"/>
      <c r="E169" s="53" t="s">
        <v>63</v>
      </c>
      <c r="F169" s="52"/>
      <c r="G169" s="52"/>
      <c r="H169" s="54"/>
      <c r="I169" s="52"/>
      <c r="J169" s="54"/>
      <c r="K169" s="52"/>
      <c r="L169" s="52"/>
      <c r="M169" s="13"/>
      <c r="N169" s="2"/>
      <c r="O169" s="2"/>
      <c r="P169" s="2"/>
      <c r="Q169" s="2"/>
    </row>
    <row r="170" thickTop="1">
      <c r="A170" s="10"/>
      <c r="B170" s="41">
        <v>25</v>
      </c>
      <c r="C170" s="42" t="s">
        <v>596</v>
      </c>
      <c r="D170" s="42"/>
      <c r="E170" s="42" t="s">
        <v>597</v>
      </c>
      <c r="F170" s="42" t="s">
        <v>7</v>
      </c>
      <c r="G170" s="43" t="s">
        <v>198</v>
      </c>
      <c r="H170" s="55">
        <v>61</v>
      </c>
      <c r="I170" s="56">
        <v>0</v>
      </c>
      <c r="J170" s="57">
        <f>ROUND(H170*I170,2)</f>
        <v>0</v>
      </c>
      <c r="K170" s="58">
        <v>0.20999999999999999</v>
      </c>
      <c r="L170" s="59">
        <f>ROUND(J170*1.21,2)</f>
        <v>0</v>
      </c>
      <c r="M170" s="13"/>
      <c r="N170" s="2"/>
      <c r="O170" s="2"/>
      <c r="P170" s="2"/>
      <c r="Q170" s="33">
        <f>IF(ISNUMBER(K170),IF(H170&gt;0,IF(I170&gt;0,J170,0),0),0)</f>
        <v>0</v>
      </c>
      <c r="R170" s="9">
        <f>IF(ISNUMBER(K170)=FALSE,J170,0)</f>
        <v>0</v>
      </c>
    </row>
    <row r="171">
      <c r="A171" s="10"/>
      <c r="B171" s="49" t="s">
        <v>56</v>
      </c>
      <c r="C171" s="1"/>
      <c r="D171" s="1"/>
      <c r="E171" s="50" t="s">
        <v>598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58</v>
      </c>
      <c r="C172" s="1"/>
      <c r="D172" s="1"/>
      <c r="E172" s="50" t="s">
        <v>592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60</v>
      </c>
      <c r="C173" s="1"/>
      <c r="D173" s="1"/>
      <c r="E173" s="50" t="s">
        <v>488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thickBot="1">
      <c r="A174" s="10"/>
      <c r="B174" s="51" t="s">
        <v>62</v>
      </c>
      <c r="C174" s="52"/>
      <c r="D174" s="52"/>
      <c r="E174" s="53" t="s">
        <v>63</v>
      </c>
      <c r="F174" s="52"/>
      <c r="G174" s="52"/>
      <c r="H174" s="54"/>
      <c r="I174" s="52"/>
      <c r="J174" s="54"/>
      <c r="K174" s="52"/>
      <c r="L174" s="52"/>
      <c r="M174" s="13"/>
      <c r="N174" s="2"/>
      <c r="O174" s="2"/>
      <c r="P174" s="2"/>
      <c r="Q174" s="2"/>
    </row>
    <row r="175" thickTop="1">
      <c r="A175" s="10"/>
      <c r="B175" s="41">
        <v>26</v>
      </c>
      <c r="C175" s="42" t="s">
        <v>599</v>
      </c>
      <c r="D175" s="42" t="s">
        <v>7</v>
      </c>
      <c r="E175" s="42" t="s">
        <v>600</v>
      </c>
      <c r="F175" s="42" t="s">
        <v>7</v>
      </c>
      <c r="G175" s="43" t="s">
        <v>126</v>
      </c>
      <c r="H175" s="55">
        <v>1.1399999999999999</v>
      </c>
      <c r="I175" s="56">
        <v>0</v>
      </c>
      <c r="J175" s="57">
        <f>ROUND(H175*I175,2)</f>
        <v>0</v>
      </c>
      <c r="K175" s="58">
        <v>0.20999999999999999</v>
      </c>
      <c r="L175" s="59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56</v>
      </c>
      <c r="C176" s="1"/>
      <c r="D176" s="1"/>
      <c r="E176" s="50" t="s">
        <v>601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58</v>
      </c>
      <c r="C177" s="1"/>
      <c r="D177" s="1"/>
      <c r="E177" s="50" t="s">
        <v>602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60</v>
      </c>
      <c r="C178" s="1"/>
      <c r="D178" s="1"/>
      <c r="E178" s="50" t="s">
        <v>603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thickBot="1">
      <c r="A179" s="10"/>
      <c r="B179" s="51" t="s">
        <v>62</v>
      </c>
      <c r="C179" s="52"/>
      <c r="D179" s="52"/>
      <c r="E179" s="53" t="s">
        <v>63</v>
      </c>
      <c r="F179" s="52"/>
      <c r="G179" s="52"/>
      <c r="H179" s="54"/>
      <c r="I179" s="52"/>
      <c r="J179" s="54"/>
      <c r="K179" s="52"/>
      <c r="L179" s="52"/>
      <c r="M179" s="13"/>
      <c r="N179" s="2"/>
      <c r="O179" s="2"/>
      <c r="P179" s="2"/>
      <c r="Q179" s="2"/>
    </row>
    <row r="180" thickTop="1" thickBot="1" ht="25" customHeight="1">
      <c r="A180" s="10"/>
      <c r="B180" s="1"/>
      <c r="C180" s="60">
        <v>9</v>
      </c>
      <c r="D180" s="1"/>
      <c r="E180" s="60" t="s">
        <v>98</v>
      </c>
      <c r="F180" s="1"/>
      <c r="G180" s="61" t="s">
        <v>86</v>
      </c>
      <c r="H180" s="62">
        <f>J155+J160+J165+J170+J175</f>
        <v>0</v>
      </c>
      <c r="I180" s="61" t="s">
        <v>87</v>
      </c>
      <c r="J180" s="63">
        <f>(L180-H180)</f>
        <v>0</v>
      </c>
      <c r="K180" s="61" t="s">
        <v>88</v>
      </c>
      <c r="L180" s="64">
        <f>ROUND((J155+J160+J165+J170+J175)*1.21,2)</f>
        <v>0</v>
      </c>
      <c r="M180" s="13"/>
      <c r="N180" s="2"/>
      <c r="O180" s="2"/>
      <c r="P180" s="2"/>
      <c r="Q180" s="33">
        <f>0+Q155+Q160+Q165+Q170+Q175</f>
        <v>0</v>
      </c>
      <c r="R180" s="9">
        <f>0+R155+R160+R165+R170+R175</f>
        <v>0</v>
      </c>
      <c r="S180" s="65">
        <f>Q180*(1+J180)+R180</f>
        <v>0</v>
      </c>
    </row>
    <row r="181" thickTop="1" thickBot="1" ht="25" customHeight="1">
      <c r="A181" s="10"/>
      <c r="B181" s="66"/>
      <c r="C181" s="66"/>
      <c r="D181" s="66"/>
      <c r="E181" s="66"/>
      <c r="F181" s="66"/>
      <c r="G181" s="67" t="s">
        <v>89</v>
      </c>
      <c r="H181" s="68">
        <f>0+J155+J160+J165+J170+J175</f>
        <v>0</v>
      </c>
      <c r="I181" s="67" t="s">
        <v>90</v>
      </c>
      <c r="J181" s="69">
        <f>0+J180</f>
        <v>0</v>
      </c>
      <c r="K181" s="67" t="s">
        <v>91</v>
      </c>
      <c r="L181" s="70">
        <f>0+L180</f>
        <v>0</v>
      </c>
      <c r="M181" s="13"/>
      <c r="N181" s="2"/>
      <c r="O181" s="2"/>
      <c r="P181" s="2"/>
      <c r="Q181" s="2"/>
    </row>
    <row r="182">
      <c r="A182" s="14"/>
      <c r="B182" s="4"/>
      <c r="C182" s="4"/>
      <c r="D182" s="4"/>
      <c r="E182" s="4"/>
      <c r="F182" s="4"/>
      <c r="G182" s="4"/>
      <c r="H182" s="71"/>
      <c r="I182" s="4"/>
      <c r="J182" s="71"/>
      <c r="K182" s="4"/>
      <c r="L182" s="4"/>
      <c r="M182" s="15"/>
      <c r="N182" s="2"/>
      <c r="O182" s="2"/>
      <c r="P182" s="2"/>
      <c r="Q182" s="2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2"/>
      <c r="P183" s="2"/>
      <c r="Q183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43:D43"/>
    <mergeCell ref="B44:D44"/>
    <mergeCell ref="B45:D45"/>
    <mergeCell ref="B46:D46"/>
    <mergeCell ref="B49:L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5:L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8:L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1:L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0+(H42+H80+H98+H111+H124+H137+H165)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0+H43+H81+H99+H112+H125+H138+H166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604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ROUND(0+((H42+H80+H98+H111+H124+H137+H165)*1.21),2)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AVERAGE(J42,J80,J98,J111,J124,J137,J165)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0+J32+J37</f>
        <v>0</v>
      </c>
      <c r="L20" s="38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0+J45+J50+J55+J60+J65+J70+J75</f>
        <v>0</v>
      </c>
      <c r="L21" s="38">
        <f>0+L80</f>
        <v>0</v>
      </c>
      <c r="M21" s="13"/>
      <c r="N21" s="2"/>
      <c r="O21" s="2"/>
      <c r="P21" s="2"/>
      <c r="Q21" s="2"/>
      <c r="S21" s="9">
        <f>S80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0+J83+J88+J93</f>
        <v>0</v>
      </c>
      <c r="L22" s="38">
        <f>0+L98</f>
        <v>0</v>
      </c>
      <c r="M22" s="13"/>
      <c r="N22" s="2"/>
      <c r="O22" s="2"/>
      <c r="P22" s="2"/>
      <c r="Q22" s="2"/>
      <c r="S22" s="9">
        <f>S98</f>
        <v>0</v>
      </c>
    </row>
    <row r="23">
      <c r="A23" s="10"/>
      <c r="B23" s="36">
        <v>3</v>
      </c>
      <c r="C23" s="1"/>
      <c r="D23" s="1"/>
      <c r="E23" s="37" t="s">
        <v>356</v>
      </c>
      <c r="F23" s="1"/>
      <c r="G23" s="1"/>
      <c r="H23" s="1"/>
      <c r="I23" s="1"/>
      <c r="J23" s="1"/>
      <c r="K23" s="38">
        <f>0+J101+J106</f>
        <v>0</v>
      </c>
      <c r="L23" s="38">
        <f>0+L111</f>
        <v>0</v>
      </c>
      <c r="M23" s="13"/>
      <c r="N23" s="2"/>
      <c r="O23" s="2"/>
      <c r="P23" s="2"/>
      <c r="Q23" s="2"/>
      <c r="S23" s="9">
        <f>S111</f>
        <v>0</v>
      </c>
    </row>
    <row r="24">
      <c r="A24" s="10"/>
      <c r="B24" s="36">
        <v>4</v>
      </c>
      <c r="C24" s="1"/>
      <c r="D24" s="1"/>
      <c r="E24" s="37" t="s">
        <v>95</v>
      </c>
      <c r="F24" s="1"/>
      <c r="G24" s="1"/>
      <c r="H24" s="1"/>
      <c r="I24" s="1"/>
      <c r="J24" s="1"/>
      <c r="K24" s="38">
        <f>0+J114+J119</f>
        <v>0</v>
      </c>
      <c r="L24" s="38">
        <f>0+L124</f>
        <v>0</v>
      </c>
      <c r="M24" s="13"/>
      <c r="N24" s="2"/>
      <c r="O24" s="2"/>
      <c r="P24" s="2"/>
      <c r="Q24" s="2"/>
      <c r="S24" s="9">
        <f>S124</f>
        <v>0</v>
      </c>
    </row>
    <row r="25">
      <c r="A25" s="10"/>
      <c r="B25" s="36">
        <v>8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0+J127+J132</f>
        <v>0</v>
      </c>
      <c r="L25" s="38">
        <f>0+L137</f>
        <v>0</v>
      </c>
      <c r="M25" s="72"/>
      <c r="N25" s="2"/>
      <c r="O25" s="2"/>
      <c r="P25" s="2"/>
      <c r="Q25" s="2"/>
      <c r="S25" s="9">
        <f>S137</f>
        <v>0</v>
      </c>
    </row>
    <row r="26">
      <c r="A26" s="10"/>
      <c r="B26" s="36">
        <v>9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0+J140+J145+J150+J155+J160</f>
        <v>0</v>
      </c>
      <c r="L26" s="38">
        <f>0+L165</f>
        <v>0</v>
      </c>
      <c r="M26" s="72"/>
      <c r="N26" s="2"/>
      <c r="O26" s="2"/>
      <c r="P26" s="2"/>
      <c r="Q26" s="2"/>
      <c r="S26" s="9">
        <f>S165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3"/>
      <c r="N27" s="2"/>
      <c r="O27" s="2"/>
      <c r="P27" s="2"/>
      <c r="Q27" s="2"/>
    </row>
    <row r="28" ht="14" customHeight="1">
      <c r="A28" s="4"/>
      <c r="B28" s="28" t="s">
        <v>44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4"/>
      <c r="N29" s="2"/>
      <c r="O29" s="2"/>
      <c r="P29" s="2"/>
      <c r="Q29" s="2"/>
    </row>
    <row r="30" ht="18" customHeight="1">
      <c r="A30" s="10"/>
      <c r="B30" s="34" t="s">
        <v>45</v>
      </c>
      <c r="C30" s="34" t="s">
        <v>41</v>
      </c>
      <c r="D30" s="34" t="s">
        <v>46</v>
      </c>
      <c r="E30" s="34" t="s">
        <v>42</v>
      </c>
      <c r="F30" s="34" t="s">
        <v>47</v>
      </c>
      <c r="G30" s="35" t="s">
        <v>48</v>
      </c>
      <c r="H30" s="23" t="s">
        <v>49</v>
      </c>
      <c r="I30" s="23" t="s">
        <v>50</v>
      </c>
      <c r="J30" s="23" t="s">
        <v>17</v>
      </c>
      <c r="K30" s="35" t="s">
        <v>51</v>
      </c>
      <c r="L30" s="23" t="s">
        <v>18</v>
      </c>
      <c r="M30" s="72"/>
      <c r="N30" s="2"/>
      <c r="O30" s="2"/>
      <c r="P30" s="2"/>
      <c r="Q30" s="2"/>
    </row>
    <row r="31" ht="40" customHeight="1">
      <c r="A31" s="10"/>
      <c r="B31" s="39" t="s">
        <v>52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99</v>
      </c>
      <c r="D32" s="42" t="s">
        <v>7</v>
      </c>
      <c r="E32" s="42" t="s">
        <v>100</v>
      </c>
      <c r="F32" s="42" t="s">
        <v>7</v>
      </c>
      <c r="G32" s="43" t="s">
        <v>101</v>
      </c>
      <c r="H32" s="44">
        <v>65.768000000000001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56</v>
      </c>
      <c r="C33" s="1"/>
      <c r="D33" s="1"/>
      <c r="E33" s="50" t="s">
        <v>539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58</v>
      </c>
      <c r="C34" s="1"/>
      <c r="D34" s="1"/>
      <c r="E34" s="50" t="s">
        <v>605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60</v>
      </c>
      <c r="C35" s="1"/>
      <c r="D35" s="1"/>
      <c r="E35" s="50" t="s">
        <v>104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62</v>
      </c>
      <c r="C36" s="52"/>
      <c r="D36" s="52"/>
      <c r="E36" s="53" t="s">
        <v>63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497</v>
      </c>
      <c r="D37" s="42" t="s">
        <v>7</v>
      </c>
      <c r="E37" s="42" t="s">
        <v>498</v>
      </c>
      <c r="F37" s="42" t="s">
        <v>7</v>
      </c>
      <c r="G37" s="43" t="s">
        <v>101</v>
      </c>
      <c r="H37" s="55">
        <v>0.90000000000000002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56</v>
      </c>
      <c r="C38" s="1"/>
      <c r="D38" s="1"/>
      <c r="E38" s="50" t="s">
        <v>543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58</v>
      </c>
      <c r="C39" s="1"/>
      <c r="D39" s="1"/>
      <c r="E39" s="50" t="s">
        <v>606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60</v>
      </c>
      <c r="C40" s="1"/>
      <c r="D40" s="1"/>
      <c r="E40" s="50" t="s">
        <v>104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62</v>
      </c>
      <c r="C41" s="52"/>
      <c r="D41" s="52"/>
      <c r="E41" s="53" t="s">
        <v>63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0">
        <v>0</v>
      </c>
      <c r="D42" s="1"/>
      <c r="E42" s="60" t="s">
        <v>43</v>
      </c>
      <c r="F42" s="1"/>
      <c r="G42" s="61" t="s">
        <v>86</v>
      </c>
      <c r="H42" s="62">
        <f>J32+J37</f>
        <v>0</v>
      </c>
      <c r="I42" s="61" t="s">
        <v>87</v>
      </c>
      <c r="J42" s="63">
        <f>(L42-H42)</f>
        <v>0</v>
      </c>
      <c r="K42" s="61" t="s">
        <v>88</v>
      </c>
      <c r="L42" s="64">
        <f>ROUND((J32+J37)*1.21,2)</f>
        <v>0</v>
      </c>
      <c r="M42" s="13"/>
      <c r="N42" s="2"/>
      <c r="O42" s="2"/>
      <c r="P42" s="2"/>
      <c r="Q42" s="33">
        <f>0+Q32+Q37</f>
        <v>0</v>
      </c>
      <c r="R42" s="9">
        <f>0+R32+R37</f>
        <v>0</v>
      </c>
      <c r="S42" s="65">
        <f>Q42*(1+J42)+R42</f>
        <v>0</v>
      </c>
    </row>
    <row r="43" thickTop="1" thickBot="1" ht="25" customHeight="1">
      <c r="A43" s="10"/>
      <c r="B43" s="66"/>
      <c r="C43" s="66"/>
      <c r="D43" s="66"/>
      <c r="E43" s="66"/>
      <c r="F43" s="66"/>
      <c r="G43" s="67" t="s">
        <v>89</v>
      </c>
      <c r="H43" s="68">
        <f>0+J32+J37</f>
        <v>0</v>
      </c>
      <c r="I43" s="67" t="s">
        <v>90</v>
      </c>
      <c r="J43" s="69">
        <f>0+J42</f>
        <v>0</v>
      </c>
      <c r="K43" s="67" t="s">
        <v>91</v>
      </c>
      <c r="L43" s="70">
        <f>0+L42</f>
        <v>0</v>
      </c>
      <c r="M43" s="13"/>
      <c r="N43" s="2"/>
      <c r="O43" s="2"/>
      <c r="P43" s="2"/>
      <c r="Q43" s="2"/>
    </row>
    <row r="44" ht="40" customHeight="1">
      <c r="A44" s="10"/>
      <c r="B44" s="75" t="s">
        <v>115</v>
      </c>
      <c r="C44" s="1"/>
      <c r="D44" s="1"/>
      <c r="E44" s="1"/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1">
        <v>3</v>
      </c>
      <c r="C45" s="42" t="s">
        <v>138</v>
      </c>
      <c r="D45" s="42">
        <v>1</v>
      </c>
      <c r="E45" s="42" t="s">
        <v>139</v>
      </c>
      <c r="F45" s="42" t="s">
        <v>7</v>
      </c>
      <c r="G45" s="43" t="s">
        <v>126</v>
      </c>
      <c r="H45" s="44">
        <v>9</v>
      </c>
      <c r="I45" s="45">
        <v>0</v>
      </c>
      <c r="J45" s="46">
        <f>ROUND(H45*I45,2)</f>
        <v>0</v>
      </c>
      <c r="K45" s="47">
        <v>0.20999999999999999</v>
      </c>
      <c r="L45" s="48">
        <f>ROUND(J45*1.21,2)</f>
        <v>0</v>
      </c>
      <c r="M45" s="13"/>
      <c r="N45" s="2"/>
      <c r="O45" s="2"/>
      <c r="P45" s="2"/>
      <c r="Q45" s="33">
        <f>IF(ISNUMBER(K45),IF(H45&gt;0,IF(I45&gt;0,J45,0),0),0)</f>
        <v>0</v>
      </c>
      <c r="R45" s="9">
        <f>IF(ISNUMBER(K45)=FALSE,J45,0)</f>
        <v>0</v>
      </c>
    </row>
    <row r="46">
      <c r="A46" s="10"/>
      <c r="B46" s="49" t="s">
        <v>56</v>
      </c>
      <c r="C46" s="1"/>
      <c r="D46" s="1"/>
      <c r="E46" s="50" t="s">
        <v>545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>
      <c r="A47" s="10"/>
      <c r="B47" s="49" t="s">
        <v>58</v>
      </c>
      <c r="C47" s="1"/>
      <c r="D47" s="1"/>
      <c r="E47" s="50" t="s">
        <v>607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60</v>
      </c>
      <c r="C48" s="1"/>
      <c r="D48" s="1"/>
      <c r="E48" s="50" t="s">
        <v>142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thickBot="1">
      <c r="A49" s="10"/>
      <c r="B49" s="51" t="s">
        <v>62</v>
      </c>
      <c r="C49" s="52"/>
      <c r="D49" s="52"/>
      <c r="E49" s="53" t="s">
        <v>63</v>
      </c>
      <c r="F49" s="52"/>
      <c r="G49" s="52"/>
      <c r="H49" s="54"/>
      <c r="I49" s="52"/>
      <c r="J49" s="54"/>
      <c r="K49" s="52"/>
      <c r="L49" s="52"/>
      <c r="M49" s="13"/>
      <c r="N49" s="2"/>
      <c r="O49" s="2"/>
      <c r="P49" s="2"/>
      <c r="Q49" s="2"/>
    </row>
    <row r="50" thickTop="1">
      <c r="A50" s="10"/>
      <c r="B50" s="41">
        <v>4</v>
      </c>
      <c r="C50" s="42" t="s">
        <v>138</v>
      </c>
      <c r="D50" s="42">
        <v>2</v>
      </c>
      <c r="E50" s="42" t="s">
        <v>139</v>
      </c>
      <c r="F50" s="42" t="s">
        <v>7</v>
      </c>
      <c r="G50" s="43" t="s">
        <v>126</v>
      </c>
      <c r="H50" s="55">
        <v>6.2999999999999998</v>
      </c>
      <c r="I50" s="56">
        <v>0</v>
      </c>
      <c r="J50" s="57">
        <f>ROUND(H50*I50,2)</f>
        <v>0</v>
      </c>
      <c r="K50" s="58">
        <v>0.20999999999999999</v>
      </c>
      <c r="L50" s="59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>
      <c r="A51" s="10"/>
      <c r="B51" s="49" t="s">
        <v>56</v>
      </c>
      <c r="C51" s="1"/>
      <c r="D51" s="1"/>
      <c r="E51" s="50" t="s">
        <v>547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58</v>
      </c>
      <c r="C52" s="1"/>
      <c r="D52" s="1"/>
      <c r="E52" s="50" t="s">
        <v>608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60</v>
      </c>
      <c r="C53" s="1"/>
      <c r="D53" s="1"/>
      <c r="E53" s="50" t="s">
        <v>142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>
      <c r="A54" s="10"/>
      <c r="B54" s="51" t="s">
        <v>62</v>
      </c>
      <c r="C54" s="52"/>
      <c r="D54" s="52"/>
      <c r="E54" s="53" t="s">
        <v>63</v>
      </c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>
      <c r="A55" s="10"/>
      <c r="B55" s="41">
        <v>5</v>
      </c>
      <c r="C55" s="42" t="s">
        <v>549</v>
      </c>
      <c r="D55" s="42" t="s">
        <v>7</v>
      </c>
      <c r="E55" s="42" t="s">
        <v>550</v>
      </c>
      <c r="F55" s="42" t="s">
        <v>7</v>
      </c>
      <c r="G55" s="43" t="s">
        <v>126</v>
      </c>
      <c r="H55" s="55">
        <v>13.5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56</v>
      </c>
      <c r="C56" s="1"/>
      <c r="D56" s="1"/>
      <c r="E56" s="50" t="s">
        <v>551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58</v>
      </c>
      <c r="C57" s="1"/>
      <c r="D57" s="1"/>
      <c r="E57" s="50" t="s">
        <v>609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60</v>
      </c>
      <c r="C58" s="1"/>
      <c r="D58" s="1"/>
      <c r="E58" s="50" t="s">
        <v>553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62</v>
      </c>
      <c r="C59" s="52"/>
      <c r="D59" s="52"/>
      <c r="E59" s="53" t="s">
        <v>63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374</v>
      </c>
      <c r="D60" s="42" t="s">
        <v>7</v>
      </c>
      <c r="E60" s="42" t="s">
        <v>375</v>
      </c>
      <c r="F60" s="42" t="s">
        <v>7</v>
      </c>
      <c r="G60" s="43" t="s">
        <v>126</v>
      </c>
      <c r="H60" s="55">
        <v>9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56</v>
      </c>
      <c r="C61" s="1"/>
      <c r="D61" s="1"/>
      <c r="E61" s="50" t="s">
        <v>554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58</v>
      </c>
      <c r="C62" s="1"/>
      <c r="D62" s="1"/>
      <c r="E62" s="50" t="s">
        <v>610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60</v>
      </c>
      <c r="C63" s="1"/>
      <c r="D63" s="1"/>
      <c r="E63" s="50" t="s">
        <v>378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62</v>
      </c>
      <c r="C64" s="52"/>
      <c r="D64" s="52"/>
      <c r="E64" s="53" t="s">
        <v>63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158</v>
      </c>
      <c r="D65" s="42" t="s">
        <v>7</v>
      </c>
      <c r="E65" s="42" t="s">
        <v>159</v>
      </c>
      <c r="F65" s="42" t="s">
        <v>7</v>
      </c>
      <c r="G65" s="43" t="s">
        <v>126</v>
      </c>
      <c r="H65" s="55">
        <v>44.549999999999997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56</v>
      </c>
      <c r="C66" s="1"/>
      <c r="D66" s="1"/>
      <c r="E66" s="50" t="s">
        <v>556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58</v>
      </c>
      <c r="C67" s="1"/>
      <c r="D67" s="1"/>
      <c r="E67" s="50" t="s">
        <v>611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60</v>
      </c>
      <c r="C68" s="1"/>
      <c r="D68" s="1"/>
      <c r="E68" s="50" t="s">
        <v>162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62</v>
      </c>
      <c r="C69" s="52"/>
      <c r="D69" s="52"/>
      <c r="E69" s="53" t="s">
        <v>63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181</v>
      </c>
      <c r="D70" s="42" t="s">
        <v>7</v>
      </c>
      <c r="E70" s="42" t="s">
        <v>182</v>
      </c>
      <c r="F70" s="42" t="s">
        <v>7</v>
      </c>
      <c r="G70" s="43" t="s">
        <v>177</v>
      </c>
      <c r="H70" s="55">
        <v>63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56</v>
      </c>
      <c r="C71" s="1"/>
      <c r="D71" s="1"/>
      <c r="E71" s="50" t="s">
        <v>558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58</v>
      </c>
      <c r="C72" s="1"/>
      <c r="D72" s="1"/>
      <c r="E72" s="50" t="s">
        <v>612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60</v>
      </c>
      <c r="C73" s="1"/>
      <c r="D73" s="1"/>
      <c r="E73" s="50" t="s">
        <v>185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62</v>
      </c>
      <c r="C74" s="52"/>
      <c r="D74" s="52"/>
      <c r="E74" s="53" t="s">
        <v>63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383</v>
      </c>
      <c r="D75" s="42" t="s">
        <v>7</v>
      </c>
      <c r="E75" s="42" t="s">
        <v>384</v>
      </c>
      <c r="F75" s="42" t="s">
        <v>7</v>
      </c>
      <c r="G75" s="43" t="s">
        <v>177</v>
      </c>
      <c r="H75" s="55">
        <v>2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56</v>
      </c>
      <c r="C76" s="1"/>
      <c r="D76" s="1"/>
      <c r="E76" s="50" t="s">
        <v>385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58</v>
      </c>
      <c r="C77" s="1"/>
      <c r="D77" s="1"/>
      <c r="E77" s="50" t="s">
        <v>291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60</v>
      </c>
      <c r="C78" s="1"/>
      <c r="D78" s="1"/>
      <c r="E78" s="50" t="s">
        <v>386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62</v>
      </c>
      <c r="C79" s="52"/>
      <c r="D79" s="52"/>
      <c r="E79" s="53" t="s">
        <v>63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0">
        <v>1</v>
      </c>
      <c r="D80" s="1"/>
      <c r="E80" s="60" t="s">
        <v>93</v>
      </c>
      <c r="F80" s="1"/>
      <c r="G80" s="61" t="s">
        <v>86</v>
      </c>
      <c r="H80" s="62">
        <f>J45+J50+J55+J60+J65+J70+J75</f>
        <v>0</v>
      </c>
      <c r="I80" s="61" t="s">
        <v>87</v>
      </c>
      <c r="J80" s="63">
        <f>(L80-H80)</f>
        <v>0</v>
      </c>
      <c r="K80" s="61" t="s">
        <v>88</v>
      </c>
      <c r="L80" s="64">
        <f>ROUND((J45+J50+J55+J60+J65+J70+J75)*1.21,2)</f>
        <v>0</v>
      </c>
      <c r="M80" s="13"/>
      <c r="N80" s="2"/>
      <c r="O80" s="2"/>
      <c r="P80" s="2"/>
      <c r="Q80" s="33">
        <f>0+Q45+Q50+Q55+Q60+Q65+Q70+Q75</f>
        <v>0</v>
      </c>
      <c r="R80" s="9">
        <f>0+R45+R50+R55+R60+R65+R70+R75</f>
        <v>0</v>
      </c>
      <c r="S80" s="65">
        <f>Q80*(1+J80)+R80</f>
        <v>0</v>
      </c>
    </row>
    <row r="81" thickTop="1" thickBot="1" ht="25" customHeight="1">
      <c r="A81" s="10"/>
      <c r="B81" s="66"/>
      <c r="C81" s="66"/>
      <c r="D81" s="66"/>
      <c r="E81" s="66"/>
      <c r="F81" s="66"/>
      <c r="G81" s="67" t="s">
        <v>89</v>
      </c>
      <c r="H81" s="68">
        <f>0+J45+J50+J55+J60+J65+J70+J75</f>
        <v>0</v>
      </c>
      <c r="I81" s="67" t="s">
        <v>90</v>
      </c>
      <c r="J81" s="69">
        <f>0+J80</f>
        <v>0</v>
      </c>
      <c r="K81" s="67" t="s">
        <v>91</v>
      </c>
      <c r="L81" s="70">
        <f>0+L80</f>
        <v>0</v>
      </c>
      <c r="M81" s="13"/>
      <c r="N81" s="2"/>
      <c r="O81" s="2"/>
      <c r="P81" s="2"/>
      <c r="Q81" s="2"/>
    </row>
    <row r="82" ht="40" customHeight="1">
      <c r="A82" s="10"/>
      <c r="B82" s="75" t="s">
        <v>186</v>
      </c>
      <c r="C82" s="1"/>
      <c r="D82" s="1"/>
      <c r="E82" s="1"/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1">
        <v>10</v>
      </c>
      <c r="C83" s="42" t="s">
        <v>191</v>
      </c>
      <c r="D83" s="42" t="s">
        <v>7</v>
      </c>
      <c r="E83" s="42" t="s">
        <v>192</v>
      </c>
      <c r="F83" s="42" t="s">
        <v>7</v>
      </c>
      <c r="G83" s="43" t="s">
        <v>177</v>
      </c>
      <c r="H83" s="44">
        <v>36</v>
      </c>
      <c r="I83" s="45">
        <v>0</v>
      </c>
      <c r="J83" s="46">
        <f>ROUND(H83*I83,2)</f>
        <v>0</v>
      </c>
      <c r="K83" s="47">
        <v>0.20999999999999999</v>
      </c>
      <c r="L83" s="48">
        <f>ROUND(J83*1.21,2)</f>
        <v>0</v>
      </c>
      <c r="M83" s="13"/>
      <c r="N83" s="2"/>
      <c r="O83" s="2"/>
      <c r="P83" s="2"/>
      <c r="Q83" s="33">
        <f>IF(ISNUMBER(K83),IF(H83&gt;0,IF(I83&gt;0,J83,0),0),0)</f>
        <v>0</v>
      </c>
      <c r="R83" s="9">
        <f>IF(ISNUMBER(K83)=FALSE,J83,0)</f>
        <v>0</v>
      </c>
    </row>
    <row r="84">
      <c r="A84" s="10"/>
      <c r="B84" s="49" t="s">
        <v>56</v>
      </c>
      <c r="C84" s="1"/>
      <c r="D84" s="1"/>
      <c r="E84" s="50" t="s">
        <v>560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>
      <c r="A85" s="10"/>
      <c r="B85" s="49" t="s">
        <v>58</v>
      </c>
      <c r="C85" s="1"/>
      <c r="D85" s="1"/>
      <c r="E85" s="50" t="s">
        <v>613</v>
      </c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>
      <c r="A86" s="10"/>
      <c r="B86" s="49" t="s">
        <v>60</v>
      </c>
      <c r="C86" s="1"/>
      <c r="D86" s="1"/>
      <c r="E86" s="50" t="s">
        <v>195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 thickBot="1">
      <c r="A87" s="10"/>
      <c r="B87" s="51" t="s">
        <v>62</v>
      </c>
      <c r="C87" s="52"/>
      <c r="D87" s="52"/>
      <c r="E87" s="53" t="s">
        <v>63</v>
      </c>
      <c r="F87" s="52"/>
      <c r="G87" s="52"/>
      <c r="H87" s="54"/>
      <c r="I87" s="52"/>
      <c r="J87" s="54"/>
      <c r="K87" s="52"/>
      <c r="L87" s="52"/>
      <c r="M87" s="13"/>
      <c r="N87" s="2"/>
      <c r="O87" s="2"/>
      <c r="P87" s="2"/>
      <c r="Q87" s="2"/>
    </row>
    <row r="88" thickTop="1">
      <c r="A88" s="10"/>
      <c r="B88" s="41">
        <v>11</v>
      </c>
      <c r="C88" s="42" t="s">
        <v>570</v>
      </c>
      <c r="D88" s="42" t="s">
        <v>7</v>
      </c>
      <c r="E88" s="42" t="s">
        <v>571</v>
      </c>
      <c r="F88" s="42" t="s">
        <v>7</v>
      </c>
      <c r="G88" s="43" t="s">
        <v>126</v>
      </c>
      <c r="H88" s="55">
        <v>5.4000000000000004</v>
      </c>
      <c r="I88" s="56">
        <v>0</v>
      </c>
      <c r="J88" s="57">
        <f>ROUND(H88*I88,2)</f>
        <v>0</v>
      </c>
      <c r="K88" s="58">
        <v>0.20999999999999999</v>
      </c>
      <c r="L88" s="59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>
      <c r="A89" s="10"/>
      <c r="B89" s="49" t="s">
        <v>56</v>
      </c>
      <c r="C89" s="1"/>
      <c r="D89" s="1"/>
      <c r="E89" s="50" t="s">
        <v>572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>
      <c r="A90" s="10"/>
      <c r="B90" s="49" t="s">
        <v>58</v>
      </c>
      <c r="C90" s="1"/>
      <c r="D90" s="1"/>
      <c r="E90" s="50" t="s">
        <v>614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>
      <c r="A91" s="10"/>
      <c r="B91" s="49" t="s">
        <v>60</v>
      </c>
      <c r="C91" s="1"/>
      <c r="D91" s="1"/>
      <c r="E91" s="50" t="s">
        <v>574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 thickBot="1">
      <c r="A92" s="10"/>
      <c r="B92" s="51" t="s">
        <v>62</v>
      </c>
      <c r="C92" s="52"/>
      <c r="D92" s="52"/>
      <c r="E92" s="53" t="s">
        <v>63</v>
      </c>
      <c r="F92" s="52"/>
      <c r="G92" s="52"/>
      <c r="H92" s="54"/>
      <c r="I92" s="52"/>
      <c r="J92" s="54"/>
      <c r="K92" s="52"/>
      <c r="L92" s="52"/>
      <c r="M92" s="13"/>
      <c r="N92" s="2"/>
      <c r="O92" s="2"/>
      <c r="P92" s="2"/>
      <c r="Q92" s="2"/>
    </row>
    <row r="93" thickTop="1">
      <c r="A93" s="10"/>
      <c r="B93" s="41">
        <v>12</v>
      </c>
      <c r="C93" s="42" t="s">
        <v>202</v>
      </c>
      <c r="D93" s="42" t="s">
        <v>7</v>
      </c>
      <c r="E93" s="42" t="s">
        <v>203</v>
      </c>
      <c r="F93" s="42" t="s">
        <v>7</v>
      </c>
      <c r="G93" s="43" t="s">
        <v>177</v>
      </c>
      <c r="H93" s="55">
        <v>63</v>
      </c>
      <c r="I93" s="56">
        <v>0</v>
      </c>
      <c r="J93" s="57">
        <f>ROUND(H93*I93,2)</f>
        <v>0</v>
      </c>
      <c r="K93" s="58">
        <v>0.20999999999999999</v>
      </c>
      <c r="L93" s="59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>
      <c r="A94" s="10"/>
      <c r="B94" s="49" t="s">
        <v>56</v>
      </c>
      <c r="C94" s="1"/>
      <c r="D94" s="1"/>
      <c r="E94" s="50" t="s">
        <v>518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>
      <c r="A95" s="10"/>
      <c r="B95" s="49" t="s">
        <v>58</v>
      </c>
      <c r="C95" s="1"/>
      <c r="D95" s="1"/>
      <c r="E95" s="50" t="s">
        <v>615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>
      <c r="A96" s="10"/>
      <c r="B96" s="49" t="s">
        <v>60</v>
      </c>
      <c r="C96" s="1"/>
      <c r="D96" s="1"/>
      <c r="E96" s="50" t="s">
        <v>206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 thickBot="1">
      <c r="A97" s="10"/>
      <c r="B97" s="51" t="s">
        <v>62</v>
      </c>
      <c r="C97" s="52"/>
      <c r="D97" s="52"/>
      <c r="E97" s="53" t="s">
        <v>63</v>
      </c>
      <c r="F97" s="52"/>
      <c r="G97" s="52"/>
      <c r="H97" s="54"/>
      <c r="I97" s="52"/>
      <c r="J97" s="54"/>
      <c r="K97" s="52"/>
      <c r="L97" s="52"/>
      <c r="M97" s="13"/>
      <c r="N97" s="2"/>
      <c r="O97" s="2"/>
      <c r="P97" s="2"/>
      <c r="Q97" s="2"/>
    </row>
    <row r="98" thickTop="1" thickBot="1" ht="25" customHeight="1">
      <c r="A98" s="10"/>
      <c r="B98" s="1"/>
      <c r="C98" s="60">
        <v>2</v>
      </c>
      <c r="D98" s="1"/>
      <c r="E98" s="60" t="s">
        <v>94</v>
      </c>
      <c r="F98" s="1"/>
      <c r="G98" s="61" t="s">
        <v>86</v>
      </c>
      <c r="H98" s="62">
        <f>J83+J88+J93</f>
        <v>0</v>
      </c>
      <c r="I98" s="61" t="s">
        <v>87</v>
      </c>
      <c r="J98" s="63">
        <f>(L98-H98)</f>
        <v>0</v>
      </c>
      <c r="K98" s="61" t="s">
        <v>88</v>
      </c>
      <c r="L98" s="64">
        <f>ROUND((J83+J88+J93)*1.21,2)</f>
        <v>0</v>
      </c>
      <c r="M98" s="13"/>
      <c r="N98" s="2"/>
      <c r="O98" s="2"/>
      <c r="P98" s="2"/>
      <c r="Q98" s="33">
        <f>0+Q83+Q88+Q93</f>
        <v>0</v>
      </c>
      <c r="R98" s="9">
        <f>0+R83+R88+R93</f>
        <v>0</v>
      </c>
      <c r="S98" s="65">
        <f>Q98*(1+J98)+R98</f>
        <v>0</v>
      </c>
    </row>
    <row r="99" thickTop="1" thickBot="1" ht="25" customHeight="1">
      <c r="A99" s="10"/>
      <c r="B99" s="66"/>
      <c r="C99" s="66"/>
      <c r="D99" s="66"/>
      <c r="E99" s="66"/>
      <c r="F99" s="66"/>
      <c r="G99" s="67" t="s">
        <v>89</v>
      </c>
      <c r="H99" s="68">
        <f>0+J83+J88+J93</f>
        <v>0</v>
      </c>
      <c r="I99" s="67" t="s">
        <v>90</v>
      </c>
      <c r="J99" s="69">
        <f>0+J98</f>
        <v>0</v>
      </c>
      <c r="K99" s="67" t="s">
        <v>91</v>
      </c>
      <c r="L99" s="70">
        <f>0+L98</f>
        <v>0</v>
      </c>
      <c r="M99" s="13"/>
      <c r="N99" s="2"/>
      <c r="O99" s="2"/>
      <c r="P99" s="2"/>
      <c r="Q99" s="2"/>
    </row>
    <row r="100" ht="40" customHeight="1">
      <c r="A100" s="10"/>
      <c r="B100" s="75" t="s">
        <v>415</v>
      </c>
      <c r="C100" s="1"/>
      <c r="D100" s="1"/>
      <c r="E100" s="1"/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1">
        <v>13</v>
      </c>
      <c r="C101" s="42" t="s">
        <v>576</v>
      </c>
      <c r="D101" s="42" t="s">
        <v>7</v>
      </c>
      <c r="E101" s="42" t="s">
        <v>577</v>
      </c>
      <c r="F101" s="42" t="s">
        <v>7</v>
      </c>
      <c r="G101" s="43" t="s">
        <v>126</v>
      </c>
      <c r="H101" s="44">
        <v>13.76</v>
      </c>
      <c r="I101" s="45">
        <v>0</v>
      </c>
      <c r="J101" s="46">
        <f>ROUND(H101*I101,2)</f>
        <v>0</v>
      </c>
      <c r="K101" s="47">
        <v>0.20999999999999999</v>
      </c>
      <c r="L101" s="48">
        <f>ROUND(J101*1.21,2)</f>
        <v>0</v>
      </c>
      <c r="M101" s="13"/>
      <c r="N101" s="2"/>
      <c r="O101" s="2"/>
      <c r="P101" s="2"/>
      <c r="Q101" s="33">
        <f>IF(ISNUMBER(K101),IF(H101&gt;0,IF(I101&gt;0,J101,0),0),0)</f>
        <v>0</v>
      </c>
      <c r="R101" s="9">
        <f>IF(ISNUMBER(K101)=FALSE,J101,0)</f>
        <v>0</v>
      </c>
    </row>
    <row r="102">
      <c r="A102" s="10"/>
      <c r="B102" s="49" t="s">
        <v>56</v>
      </c>
      <c r="C102" s="1"/>
      <c r="D102" s="1"/>
      <c r="E102" s="50" t="s">
        <v>578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58</v>
      </c>
      <c r="C103" s="1"/>
      <c r="D103" s="1"/>
      <c r="E103" s="50" t="s">
        <v>616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60</v>
      </c>
      <c r="C104" s="1"/>
      <c r="D104" s="1"/>
      <c r="E104" s="50" t="s">
        <v>420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>
      <c r="A105" s="10"/>
      <c r="B105" s="51" t="s">
        <v>62</v>
      </c>
      <c r="C105" s="52"/>
      <c r="D105" s="52"/>
      <c r="E105" s="53" t="s">
        <v>63</v>
      </c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>
      <c r="A106" s="10"/>
      <c r="B106" s="41">
        <v>14</v>
      </c>
      <c r="C106" s="42" t="s">
        <v>430</v>
      </c>
      <c r="D106" s="42" t="s">
        <v>7</v>
      </c>
      <c r="E106" s="42" t="s">
        <v>431</v>
      </c>
      <c r="F106" s="42" t="s">
        <v>7</v>
      </c>
      <c r="G106" s="43" t="s">
        <v>101</v>
      </c>
      <c r="H106" s="55">
        <v>1.101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49" t="s">
        <v>56</v>
      </c>
      <c r="C107" s="1"/>
      <c r="D107" s="1"/>
      <c r="E107" s="50" t="s">
        <v>580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58</v>
      </c>
      <c r="C108" s="1"/>
      <c r="D108" s="1"/>
      <c r="E108" s="50" t="s">
        <v>617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>
      <c r="A109" s="10"/>
      <c r="B109" s="49" t="s">
        <v>60</v>
      </c>
      <c r="C109" s="1"/>
      <c r="D109" s="1"/>
      <c r="E109" s="50" t="s">
        <v>425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thickBot="1">
      <c r="A110" s="10"/>
      <c r="B110" s="51" t="s">
        <v>62</v>
      </c>
      <c r="C110" s="52"/>
      <c r="D110" s="52"/>
      <c r="E110" s="53" t="s">
        <v>63</v>
      </c>
      <c r="F110" s="52"/>
      <c r="G110" s="52"/>
      <c r="H110" s="54"/>
      <c r="I110" s="52"/>
      <c r="J110" s="54"/>
      <c r="K110" s="52"/>
      <c r="L110" s="52"/>
      <c r="M110" s="13"/>
      <c r="N110" s="2"/>
      <c r="O110" s="2"/>
      <c r="P110" s="2"/>
      <c r="Q110" s="2"/>
    </row>
    <row r="111" thickTop="1" thickBot="1" ht="25" customHeight="1">
      <c r="A111" s="10"/>
      <c r="B111" s="1"/>
      <c r="C111" s="60">
        <v>3</v>
      </c>
      <c r="D111" s="1"/>
      <c r="E111" s="60" t="s">
        <v>356</v>
      </c>
      <c r="F111" s="1"/>
      <c r="G111" s="61" t="s">
        <v>86</v>
      </c>
      <c r="H111" s="62">
        <f>J101+J106</f>
        <v>0</v>
      </c>
      <c r="I111" s="61" t="s">
        <v>87</v>
      </c>
      <c r="J111" s="63">
        <f>(L111-H111)</f>
        <v>0</v>
      </c>
      <c r="K111" s="61" t="s">
        <v>88</v>
      </c>
      <c r="L111" s="64">
        <f>ROUND((J101+J106)*1.21,2)</f>
        <v>0</v>
      </c>
      <c r="M111" s="13"/>
      <c r="N111" s="2"/>
      <c r="O111" s="2"/>
      <c r="P111" s="2"/>
      <c r="Q111" s="33">
        <f>0+Q101+Q106</f>
        <v>0</v>
      </c>
      <c r="R111" s="9">
        <f>0+R101+R106</f>
        <v>0</v>
      </c>
      <c r="S111" s="65">
        <f>Q111*(1+J111)+R111</f>
        <v>0</v>
      </c>
    </row>
    <row r="112" thickTop="1" thickBot="1" ht="25" customHeight="1">
      <c r="A112" s="10"/>
      <c r="B112" s="66"/>
      <c r="C112" s="66"/>
      <c r="D112" s="66"/>
      <c r="E112" s="66"/>
      <c r="F112" s="66"/>
      <c r="G112" s="67" t="s">
        <v>89</v>
      </c>
      <c r="H112" s="68">
        <f>0+J101+J106</f>
        <v>0</v>
      </c>
      <c r="I112" s="67" t="s">
        <v>90</v>
      </c>
      <c r="J112" s="69">
        <f>0+J111</f>
        <v>0</v>
      </c>
      <c r="K112" s="67" t="s">
        <v>91</v>
      </c>
      <c r="L112" s="70">
        <f>0+L111</f>
        <v>0</v>
      </c>
      <c r="M112" s="13"/>
      <c r="N112" s="2"/>
      <c r="O112" s="2"/>
      <c r="P112" s="2"/>
      <c r="Q112" s="2"/>
    </row>
    <row r="113" ht="40" customHeight="1">
      <c r="A113" s="10"/>
      <c r="B113" s="75" t="s">
        <v>207</v>
      </c>
      <c r="C113" s="1"/>
      <c r="D113" s="1"/>
      <c r="E113" s="1"/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1">
        <v>15</v>
      </c>
      <c r="C114" s="42" t="s">
        <v>434</v>
      </c>
      <c r="D114" s="42" t="s">
        <v>7</v>
      </c>
      <c r="E114" s="42" t="s">
        <v>435</v>
      </c>
      <c r="F114" s="42" t="s">
        <v>7</v>
      </c>
      <c r="G114" s="43" t="s">
        <v>126</v>
      </c>
      <c r="H114" s="44">
        <v>1.4399999999999999</v>
      </c>
      <c r="I114" s="45">
        <v>0</v>
      </c>
      <c r="J114" s="46">
        <f>ROUND(H114*I114,2)</f>
        <v>0</v>
      </c>
      <c r="K114" s="47">
        <v>0.20999999999999999</v>
      </c>
      <c r="L114" s="48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56</v>
      </c>
      <c r="C115" s="1"/>
      <c r="D115" s="1"/>
      <c r="E115" s="50" t="s">
        <v>582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58</v>
      </c>
      <c r="C116" s="1"/>
      <c r="D116" s="1"/>
      <c r="E116" s="50" t="s">
        <v>618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60</v>
      </c>
      <c r="C117" s="1"/>
      <c r="D117" s="1"/>
      <c r="E117" s="50" t="s">
        <v>212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62</v>
      </c>
      <c r="C118" s="52"/>
      <c r="D118" s="52"/>
      <c r="E118" s="53" t="s">
        <v>63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16</v>
      </c>
      <c r="C119" s="42" t="s">
        <v>447</v>
      </c>
      <c r="D119" s="42" t="s">
        <v>7</v>
      </c>
      <c r="E119" s="42" t="s">
        <v>448</v>
      </c>
      <c r="F119" s="42" t="s">
        <v>7</v>
      </c>
      <c r="G119" s="43" t="s">
        <v>126</v>
      </c>
      <c r="H119" s="55">
        <v>1.3500000000000001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56</v>
      </c>
      <c r="C120" s="1"/>
      <c r="D120" s="1"/>
      <c r="E120" s="50" t="s">
        <v>449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58</v>
      </c>
      <c r="C121" s="1"/>
      <c r="D121" s="1"/>
      <c r="E121" s="50" t="s">
        <v>619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60</v>
      </c>
      <c r="C122" s="1"/>
      <c r="D122" s="1"/>
      <c r="E122" s="50" t="s">
        <v>217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62</v>
      </c>
      <c r="C123" s="52"/>
      <c r="D123" s="52"/>
      <c r="E123" s="53" t="s">
        <v>63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 thickBot="1" ht="25" customHeight="1">
      <c r="A124" s="10"/>
      <c r="B124" s="1"/>
      <c r="C124" s="60">
        <v>4</v>
      </c>
      <c r="D124" s="1"/>
      <c r="E124" s="60" t="s">
        <v>95</v>
      </c>
      <c r="F124" s="1"/>
      <c r="G124" s="61" t="s">
        <v>86</v>
      </c>
      <c r="H124" s="62">
        <f>J114+J119</f>
        <v>0</v>
      </c>
      <c r="I124" s="61" t="s">
        <v>87</v>
      </c>
      <c r="J124" s="63">
        <f>(L124-H124)</f>
        <v>0</v>
      </c>
      <c r="K124" s="61" t="s">
        <v>88</v>
      </c>
      <c r="L124" s="64">
        <f>ROUND((J114+J119)*1.21,2)</f>
        <v>0</v>
      </c>
      <c r="M124" s="13"/>
      <c r="N124" s="2"/>
      <c r="O124" s="2"/>
      <c r="P124" s="2"/>
      <c r="Q124" s="33">
        <f>0+Q114+Q119</f>
        <v>0</v>
      </c>
      <c r="R124" s="9">
        <f>0+R114+R119</f>
        <v>0</v>
      </c>
      <c r="S124" s="65">
        <f>Q124*(1+J124)+R124</f>
        <v>0</v>
      </c>
    </row>
    <row r="125" thickTop="1" thickBot="1" ht="25" customHeight="1">
      <c r="A125" s="10"/>
      <c r="B125" s="66"/>
      <c r="C125" s="66"/>
      <c r="D125" s="66"/>
      <c r="E125" s="66"/>
      <c r="F125" s="66"/>
      <c r="G125" s="67" t="s">
        <v>89</v>
      </c>
      <c r="H125" s="68">
        <f>0+J114+J119</f>
        <v>0</v>
      </c>
      <c r="I125" s="67" t="s">
        <v>90</v>
      </c>
      <c r="J125" s="69">
        <f>0+J124</f>
        <v>0</v>
      </c>
      <c r="K125" s="67" t="s">
        <v>91</v>
      </c>
      <c r="L125" s="70">
        <f>0+L124</f>
        <v>0</v>
      </c>
      <c r="M125" s="13"/>
      <c r="N125" s="2"/>
      <c r="O125" s="2"/>
      <c r="P125" s="2"/>
      <c r="Q125" s="2"/>
    </row>
    <row r="126" ht="40" customHeight="1">
      <c r="A126" s="10"/>
      <c r="B126" s="75" t="s">
        <v>262</v>
      </c>
      <c r="C126" s="1"/>
      <c r="D126" s="1"/>
      <c r="E126" s="1"/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1">
        <v>17</v>
      </c>
      <c r="C127" s="42" t="s">
        <v>585</v>
      </c>
      <c r="D127" s="42" t="s">
        <v>7</v>
      </c>
      <c r="E127" s="42" t="s">
        <v>586</v>
      </c>
      <c r="F127" s="42" t="s">
        <v>7</v>
      </c>
      <c r="G127" s="43" t="s">
        <v>198</v>
      </c>
      <c r="H127" s="44">
        <v>4</v>
      </c>
      <c r="I127" s="45">
        <v>0</v>
      </c>
      <c r="J127" s="46">
        <f>ROUND(H127*I127,2)</f>
        <v>0</v>
      </c>
      <c r="K127" s="47">
        <v>0.20999999999999999</v>
      </c>
      <c r="L127" s="48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49" t="s">
        <v>56</v>
      </c>
      <c r="C128" s="1"/>
      <c r="D128" s="1"/>
      <c r="E128" s="50" t="s">
        <v>587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9" t="s">
        <v>58</v>
      </c>
      <c r="C129" s="1"/>
      <c r="D129" s="1"/>
      <c r="E129" s="50" t="s">
        <v>620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>
      <c r="A130" s="10"/>
      <c r="B130" s="49" t="s">
        <v>60</v>
      </c>
      <c r="C130" s="1"/>
      <c r="D130" s="1"/>
      <c r="E130" s="50" t="s">
        <v>470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thickBot="1">
      <c r="A131" s="10"/>
      <c r="B131" s="51" t="s">
        <v>62</v>
      </c>
      <c r="C131" s="52"/>
      <c r="D131" s="52"/>
      <c r="E131" s="53" t="s">
        <v>63</v>
      </c>
      <c r="F131" s="52"/>
      <c r="G131" s="52"/>
      <c r="H131" s="54"/>
      <c r="I131" s="52"/>
      <c r="J131" s="54"/>
      <c r="K131" s="52"/>
      <c r="L131" s="52"/>
      <c r="M131" s="13"/>
      <c r="N131" s="2"/>
      <c r="O131" s="2"/>
      <c r="P131" s="2"/>
      <c r="Q131" s="2"/>
    </row>
    <row r="132" thickTop="1">
      <c r="A132" s="10"/>
      <c r="B132" s="41">
        <v>18</v>
      </c>
      <c r="C132" s="42" t="s">
        <v>589</v>
      </c>
      <c r="D132" s="42" t="s">
        <v>7</v>
      </c>
      <c r="E132" s="42" t="s">
        <v>590</v>
      </c>
      <c r="F132" s="42" t="s">
        <v>7</v>
      </c>
      <c r="G132" s="43" t="s">
        <v>198</v>
      </c>
      <c r="H132" s="55">
        <v>18</v>
      </c>
      <c r="I132" s="56">
        <v>0</v>
      </c>
      <c r="J132" s="57">
        <f>ROUND(H132*I132,2)</f>
        <v>0</v>
      </c>
      <c r="K132" s="58">
        <v>0.20999999999999999</v>
      </c>
      <c r="L132" s="59">
        <f>ROUND(J132*1.21,2)</f>
        <v>0</v>
      </c>
      <c r="M132" s="13"/>
      <c r="N132" s="2"/>
      <c r="O132" s="2"/>
      <c r="P132" s="2"/>
      <c r="Q132" s="33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49" t="s">
        <v>56</v>
      </c>
      <c r="C133" s="1"/>
      <c r="D133" s="1"/>
      <c r="E133" s="50" t="s">
        <v>591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58</v>
      </c>
      <c r="C134" s="1"/>
      <c r="D134" s="1"/>
      <c r="E134" s="50" t="s">
        <v>621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>
      <c r="A135" s="10"/>
      <c r="B135" s="49" t="s">
        <v>60</v>
      </c>
      <c r="C135" s="1"/>
      <c r="D135" s="1"/>
      <c r="E135" s="50" t="s">
        <v>470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thickBot="1">
      <c r="A136" s="10"/>
      <c r="B136" s="51" t="s">
        <v>62</v>
      </c>
      <c r="C136" s="52"/>
      <c r="D136" s="52"/>
      <c r="E136" s="53" t="s">
        <v>63</v>
      </c>
      <c r="F136" s="52"/>
      <c r="G136" s="52"/>
      <c r="H136" s="54"/>
      <c r="I136" s="52"/>
      <c r="J136" s="54"/>
      <c r="K136" s="52"/>
      <c r="L136" s="52"/>
      <c r="M136" s="13"/>
      <c r="N136" s="2"/>
      <c r="O136" s="2"/>
      <c r="P136" s="2"/>
      <c r="Q136" s="2"/>
    </row>
    <row r="137" thickTop="1" thickBot="1" ht="25" customHeight="1">
      <c r="A137" s="10"/>
      <c r="B137" s="1"/>
      <c r="C137" s="60">
        <v>8</v>
      </c>
      <c r="D137" s="1"/>
      <c r="E137" s="60" t="s">
        <v>97</v>
      </c>
      <c r="F137" s="1"/>
      <c r="G137" s="61" t="s">
        <v>86</v>
      </c>
      <c r="H137" s="62">
        <f>J127+J132</f>
        <v>0</v>
      </c>
      <c r="I137" s="61" t="s">
        <v>87</v>
      </c>
      <c r="J137" s="63">
        <f>(L137-H137)</f>
        <v>0</v>
      </c>
      <c r="K137" s="61" t="s">
        <v>88</v>
      </c>
      <c r="L137" s="64">
        <f>ROUND((J127+J132)*1.21,2)</f>
        <v>0</v>
      </c>
      <c r="M137" s="13"/>
      <c r="N137" s="2"/>
      <c r="O137" s="2"/>
      <c r="P137" s="2"/>
      <c r="Q137" s="33">
        <f>0+Q127+Q132</f>
        <v>0</v>
      </c>
      <c r="R137" s="9">
        <f>0+R127+R132</f>
        <v>0</v>
      </c>
      <c r="S137" s="65">
        <f>Q137*(1+J137)+R137</f>
        <v>0</v>
      </c>
    </row>
    <row r="138" thickTop="1" thickBot="1" ht="25" customHeight="1">
      <c r="A138" s="10"/>
      <c r="B138" s="66"/>
      <c r="C138" s="66"/>
      <c r="D138" s="66"/>
      <c r="E138" s="66"/>
      <c r="F138" s="66"/>
      <c r="G138" s="67" t="s">
        <v>89</v>
      </c>
      <c r="H138" s="68">
        <f>0+J127+J132</f>
        <v>0</v>
      </c>
      <c r="I138" s="67" t="s">
        <v>90</v>
      </c>
      <c r="J138" s="69">
        <f>0+J137</f>
        <v>0</v>
      </c>
      <c r="K138" s="67" t="s">
        <v>91</v>
      </c>
      <c r="L138" s="70">
        <f>0+L137</f>
        <v>0</v>
      </c>
      <c r="M138" s="13"/>
      <c r="N138" s="2"/>
      <c r="O138" s="2"/>
      <c r="P138" s="2"/>
      <c r="Q138" s="2"/>
    </row>
    <row r="139" ht="40" customHeight="1">
      <c r="A139" s="10"/>
      <c r="B139" s="75" t="s">
        <v>273</v>
      </c>
      <c r="C139" s="1"/>
      <c r="D139" s="1"/>
      <c r="E139" s="1"/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>
      <c r="A140" s="10"/>
      <c r="B140" s="41">
        <v>19</v>
      </c>
      <c r="C140" s="42" t="s">
        <v>480</v>
      </c>
      <c r="D140" s="42" t="s">
        <v>7</v>
      </c>
      <c r="E140" s="42" t="s">
        <v>481</v>
      </c>
      <c r="F140" s="42" t="s">
        <v>7</v>
      </c>
      <c r="G140" s="43" t="s">
        <v>177</v>
      </c>
      <c r="H140" s="44">
        <v>2.3999999999999999</v>
      </c>
      <c r="I140" s="45">
        <v>0</v>
      </c>
      <c r="J140" s="46">
        <f>ROUND(H140*I140,2)</f>
        <v>0</v>
      </c>
      <c r="K140" s="47">
        <v>0.20999999999999999</v>
      </c>
      <c r="L140" s="48">
        <f>ROUND(J140*1.21,2)</f>
        <v>0</v>
      </c>
      <c r="M140" s="13"/>
      <c r="N140" s="2"/>
      <c r="O140" s="2"/>
      <c r="P140" s="2"/>
      <c r="Q140" s="33">
        <f>IF(ISNUMBER(K140),IF(H140&gt;0,IF(I140&gt;0,J140,0),0),0)</f>
        <v>0</v>
      </c>
      <c r="R140" s="9">
        <f>IF(ISNUMBER(K140)=FALSE,J140,0)</f>
        <v>0</v>
      </c>
    </row>
    <row r="141">
      <c r="A141" s="10"/>
      <c r="B141" s="49" t="s">
        <v>56</v>
      </c>
      <c r="C141" s="1"/>
      <c r="D141" s="1"/>
      <c r="E141" s="50" t="s">
        <v>593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9" t="s">
        <v>58</v>
      </c>
      <c r="C142" s="1"/>
      <c r="D142" s="1"/>
      <c r="E142" s="50" t="s">
        <v>622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>
      <c r="A143" s="10"/>
      <c r="B143" s="49" t="s">
        <v>60</v>
      </c>
      <c r="C143" s="1"/>
      <c r="D143" s="1"/>
      <c r="E143" s="50" t="s">
        <v>484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 thickBot="1">
      <c r="A144" s="10"/>
      <c r="B144" s="51" t="s">
        <v>62</v>
      </c>
      <c r="C144" s="52"/>
      <c r="D144" s="52"/>
      <c r="E144" s="53" t="s">
        <v>63</v>
      </c>
      <c r="F144" s="52"/>
      <c r="G144" s="52"/>
      <c r="H144" s="54"/>
      <c r="I144" s="52"/>
      <c r="J144" s="54"/>
      <c r="K144" s="52"/>
      <c r="L144" s="52"/>
      <c r="M144" s="13"/>
      <c r="N144" s="2"/>
      <c r="O144" s="2"/>
      <c r="P144" s="2"/>
      <c r="Q144" s="2"/>
    </row>
    <row r="145" thickTop="1">
      <c r="A145" s="10"/>
      <c r="B145" s="41">
        <v>20</v>
      </c>
      <c r="C145" s="42" t="s">
        <v>485</v>
      </c>
      <c r="D145" s="42" t="s">
        <v>7</v>
      </c>
      <c r="E145" s="42" t="s">
        <v>486</v>
      </c>
      <c r="F145" s="42" t="s">
        <v>7</v>
      </c>
      <c r="G145" s="43" t="s">
        <v>198</v>
      </c>
      <c r="H145" s="55">
        <v>4.2000000000000002</v>
      </c>
      <c r="I145" s="56">
        <v>0</v>
      </c>
      <c r="J145" s="57">
        <f>ROUND(H145*I145,2)</f>
        <v>0</v>
      </c>
      <c r="K145" s="58">
        <v>0.20999999999999999</v>
      </c>
      <c r="L145" s="59">
        <f>ROUND(J145*1.21,2)</f>
        <v>0</v>
      </c>
      <c r="M145" s="13"/>
      <c r="N145" s="2"/>
      <c r="O145" s="2"/>
      <c r="P145" s="2"/>
      <c r="Q145" s="33">
        <f>IF(ISNUMBER(K145),IF(H145&gt;0,IF(I145&gt;0,J145,0),0),0)</f>
        <v>0</v>
      </c>
      <c r="R145" s="9">
        <f>IF(ISNUMBER(K145)=FALSE,J145,0)</f>
        <v>0</v>
      </c>
    </row>
    <row r="146">
      <c r="A146" s="10"/>
      <c r="B146" s="49" t="s">
        <v>56</v>
      </c>
      <c r="C146" s="1"/>
      <c r="D146" s="1"/>
      <c r="E146" s="50" t="s">
        <v>593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>
      <c r="A147" s="10"/>
      <c r="B147" s="49" t="s">
        <v>58</v>
      </c>
      <c r="C147" s="1"/>
      <c r="D147" s="1"/>
      <c r="E147" s="50" t="s">
        <v>623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>
      <c r="A148" s="10"/>
      <c r="B148" s="49" t="s">
        <v>60</v>
      </c>
      <c r="C148" s="1"/>
      <c r="D148" s="1"/>
      <c r="E148" s="50" t="s">
        <v>488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 thickBot="1">
      <c r="A149" s="10"/>
      <c r="B149" s="51" t="s">
        <v>62</v>
      </c>
      <c r="C149" s="52"/>
      <c r="D149" s="52"/>
      <c r="E149" s="53" t="s">
        <v>63</v>
      </c>
      <c r="F149" s="52"/>
      <c r="G149" s="52"/>
      <c r="H149" s="54"/>
      <c r="I149" s="52"/>
      <c r="J149" s="54"/>
      <c r="K149" s="52"/>
      <c r="L149" s="52"/>
      <c r="M149" s="13"/>
      <c r="N149" s="2"/>
      <c r="O149" s="2"/>
      <c r="P149" s="2"/>
      <c r="Q149" s="2"/>
    </row>
    <row r="150" thickTop="1">
      <c r="A150" s="10"/>
      <c r="B150" s="41">
        <v>21</v>
      </c>
      <c r="C150" s="42" t="s">
        <v>489</v>
      </c>
      <c r="D150" s="42" t="s">
        <v>7</v>
      </c>
      <c r="E150" s="42" t="s">
        <v>490</v>
      </c>
      <c r="F150" s="42" t="s">
        <v>7</v>
      </c>
      <c r="G150" s="43" t="s">
        <v>198</v>
      </c>
      <c r="H150" s="55">
        <v>4.2000000000000002</v>
      </c>
      <c r="I150" s="56">
        <v>0</v>
      </c>
      <c r="J150" s="57">
        <f>ROUND(H150*I150,2)</f>
        <v>0</v>
      </c>
      <c r="K150" s="58">
        <v>0.20999999999999999</v>
      </c>
      <c r="L150" s="59">
        <f>ROUND(J150*1.21,2)</f>
        <v>0</v>
      </c>
      <c r="M150" s="13"/>
      <c r="N150" s="2"/>
      <c r="O150" s="2"/>
      <c r="P150" s="2"/>
      <c r="Q150" s="33">
        <f>IF(ISNUMBER(K150),IF(H150&gt;0,IF(I150&gt;0,J150,0),0),0)</f>
        <v>0</v>
      </c>
      <c r="R150" s="9">
        <f>IF(ISNUMBER(K150)=FALSE,J150,0)</f>
        <v>0</v>
      </c>
    </row>
    <row r="151">
      <c r="A151" s="10"/>
      <c r="B151" s="49" t="s">
        <v>56</v>
      </c>
      <c r="C151" s="1"/>
      <c r="D151" s="1"/>
      <c r="E151" s="50" t="s">
        <v>593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>
      <c r="A152" s="10"/>
      <c r="B152" s="49" t="s">
        <v>58</v>
      </c>
      <c r="C152" s="1"/>
      <c r="D152" s="1"/>
      <c r="E152" s="50" t="s">
        <v>7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>
      <c r="A153" s="10"/>
      <c r="B153" s="49" t="s">
        <v>60</v>
      </c>
      <c r="C153" s="1"/>
      <c r="D153" s="1"/>
      <c r="E153" s="50" t="s">
        <v>484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 thickBot="1">
      <c r="A154" s="10"/>
      <c r="B154" s="51" t="s">
        <v>62</v>
      </c>
      <c r="C154" s="52"/>
      <c r="D154" s="52"/>
      <c r="E154" s="53" t="s">
        <v>63</v>
      </c>
      <c r="F154" s="52"/>
      <c r="G154" s="52"/>
      <c r="H154" s="54"/>
      <c r="I154" s="52"/>
      <c r="J154" s="54"/>
      <c r="K154" s="52"/>
      <c r="L154" s="52"/>
      <c r="M154" s="13"/>
      <c r="N154" s="2"/>
      <c r="O154" s="2"/>
      <c r="P154" s="2"/>
      <c r="Q154" s="2"/>
    </row>
    <row r="155" thickTop="1">
      <c r="A155" s="10"/>
      <c r="B155" s="41">
        <v>22</v>
      </c>
      <c r="C155" s="42" t="s">
        <v>596</v>
      </c>
      <c r="D155" s="42"/>
      <c r="E155" s="42" t="s">
        <v>597</v>
      </c>
      <c r="F155" s="42" t="s">
        <v>7</v>
      </c>
      <c r="G155" s="43" t="s">
        <v>198</v>
      </c>
      <c r="H155" s="55">
        <v>18</v>
      </c>
      <c r="I155" s="56">
        <v>0</v>
      </c>
      <c r="J155" s="57">
        <f>ROUND(H155*I155,2)</f>
        <v>0</v>
      </c>
      <c r="K155" s="58">
        <v>0.20999999999999999</v>
      </c>
      <c r="L155" s="59">
        <f>ROUND(J155*1.21,2)</f>
        <v>0</v>
      </c>
      <c r="M155" s="13"/>
      <c r="N155" s="2"/>
      <c r="O155" s="2"/>
      <c r="P155" s="2"/>
      <c r="Q155" s="33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49" t="s">
        <v>56</v>
      </c>
      <c r="C156" s="1"/>
      <c r="D156" s="1"/>
      <c r="E156" s="50" t="s">
        <v>598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>
      <c r="A157" s="10"/>
      <c r="B157" s="49" t="s">
        <v>58</v>
      </c>
      <c r="C157" s="1"/>
      <c r="D157" s="1"/>
      <c r="E157" s="50" t="s">
        <v>621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60</v>
      </c>
      <c r="C158" s="1"/>
      <c r="D158" s="1"/>
      <c r="E158" s="50" t="s">
        <v>488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thickBot="1">
      <c r="A159" s="10"/>
      <c r="B159" s="51" t="s">
        <v>62</v>
      </c>
      <c r="C159" s="52"/>
      <c r="D159" s="52"/>
      <c r="E159" s="53" t="s">
        <v>63</v>
      </c>
      <c r="F159" s="52"/>
      <c r="G159" s="52"/>
      <c r="H159" s="54"/>
      <c r="I159" s="52"/>
      <c r="J159" s="54"/>
      <c r="K159" s="52"/>
      <c r="L159" s="52"/>
      <c r="M159" s="13"/>
      <c r="N159" s="2"/>
      <c r="O159" s="2"/>
      <c r="P159" s="2"/>
      <c r="Q159" s="2"/>
    </row>
    <row r="160" thickTop="1">
      <c r="A160" s="10"/>
      <c r="B160" s="41">
        <v>23</v>
      </c>
      <c r="C160" s="42" t="s">
        <v>599</v>
      </c>
      <c r="D160" s="42" t="s">
        <v>7</v>
      </c>
      <c r="E160" s="42" t="s">
        <v>600</v>
      </c>
      <c r="F160" s="42" t="s">
        <v>7</v>
      </c>
      <c r="G160" s="43" t="s">
        <v>126</v>
      </c>
      <c r="H160" s="55">
        <v>0.35999999999999999</v>
      </c>
      <c r="I160" s="56">
        <v>0</v>
      </c>
      <c r="J160" s="57">
        <f>ROUND(H160*I160,2)</f>
        <v>0</v>
      </c>
      <c r="K160" s="58">
        <v>0.20999999999999999</v>
      </c>
      <c r="L160" s="59">
        <f>ROUND(J160*1.21,2)</f>
        <v>0</v>
      </c>
      <c r="M160" s="13"/>
      <c r="N160" s="2"/>
      <c r="O160" s="2"/>
      <c r="P160" s="2"/>
      <c r="Q160" s="33">
        <f>IF(ISNUMBER(K160),IF(H160&gt;0,IF(I160&gt;0,J160,0),0),0)</f>
        <v>0</v>
      </c>
      <c r="R160" s="9">
        <f>IF(ISNUMBER(K160)=FALSE,J160,0)</f>
        <v>0</v>
      </c>
    </row>
    <row r="161">
      <c r="A161" s="10"/>
      <c r="B161" s="49" t="s">
        <v>56</v>
      </c>
      <c r="C161" s="1"/>
      <c r="D161" s="1"/>
      <c r="E161" s="50" t="s">
        <v>601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>
      <c r="A162" s="10"/>
      <c r="B162" s="49" t="s">
        <v>58</v>
      </c>
      <c r="C162" s="1"/>
      <c r="D162" s="1"/>
      <c r="E162" s="50" t="s">
        <v>624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60</v>
      </c>
      <c r="C163" s="1"/>
      <c r="D163" s="1"/>
      <c r="E163" s="50" t="s">
        <v>603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thickBot="1">
      <c r="A164" s="10"/>
      <c r="B164" s="51" t="s">
        <v>62</v>
      </c>
      <c r="C164" s="52"/>
      <c r="D164" s="52"/>
      <c r="E164" s="53" t="s">
        <v>63</v>
      </c>
      <c r="F164" s="52"/>
      <c r="G164" s="52"/>
      <c r="H164" s="54"/>
      <c r="I164" s="52"/>
      <c r="J164" s="54"/>
      <c r="K164" s="52"/>
      <c r="L164" s="52"/>
      <c r="M164" s="13"/>
      <c r="N164" s="2"/>
      <c r="O164" s="2"/>
      <c r="P164" s="2"/>
      <c r="Q164" s="2"/>
    </row>
    <row r="165" thickTop="1" thickBot="1" ht="25" customHeight="1">
      <c r="A165" s="10"/>
      <c r="B165" s="1"/>
      <c r="C165" s="60">
        <v>9</v>
      </c>
      <c r="D165" s="1"/>
      <c r="E165" s="60" t="s">
        <v>98</v>
      </c>
      <c r="F165" s="1"/>
      <c r="G165" s="61" t="s">
        <v>86</v>
      </c>
      <c r="H165" s="62">
        <f>J140+J145+J150+J155+J160</f>
        <v>0</v>
      </c>
      <c r="I165" s="61" t="s">
        <v>87</v>
      </c>
      <c r="J165" s="63">
        <f>(L165-H165)</f>
        <v>0</v>
      </c>
      <c r="K165" s="61" t="s">
        <v>88</v>
      </c>
      <c r="L165" s="64">
        <f>ROUND((J140+J145+J150+J155+J160)*1.21,2)</f>
        <v>0</v>
      </c>
      <c r="M165" s="13"/>
      <c r="N165" s="2"/>
      <c r="O165" s="2"/>
      <c r="P165" s="2"/>
      <c r="Q165" s="33">
        <f>0+Q140+Q145+Q150+Q155+Q160</f>
        <v>0</v>
      </c>
      <c r="R165" s="9">
        <f>0+R140+R145+R150+R155+R160</f>
        <v>0</v>
      </c>
      <c r="S165" s="65">
        <f>Q165*(1+J165)+R165</f>
        <v>0</v>
      </c>
    </row>
    <row r="166" thickTop="1" thickBot="1" ht="25" customHeight="1">
      <c r="A166" s="10"/>
      <c r="B166" s="66"/>
      <c r="C166" s="66"/>
      <c r="D166" s="66"/>
      <c r="E166" s="66"/>
      <c r="F166" s="66"/>
      <c r="G166" s="67" t="s">
        <v>89</v>
      </c>
      <c r="H166" s="68">
        <f>0+J140+J145+J150+J155+J160</f>
        <v>0</v>
      </c>
      <c r="I166" s="67" t="s">
        <v>90</v>
      </c>
      <c r="J166" s="69">
        <f>0+J165</f>
        <v>0</v>
      </c>
      <c r="K166" s="67" t="s">
        <v>91</v>
      </c>
      <c r="L166" s="70">
        <f>0+L165</f>
        <v>0</v>
      </c>
      <c r="M166" s="13"/>
      <c r="N166" s="2"/>
      <c r="O166" s="2"/>
      <c r="P166" s="2"/>
      <c r="Q166" s="2"/>
    </row>
    <row r="167">
      <c r="A167" s="14"/>
      <c r="B167" s="4"/>
      <c r="C167" s="4"/>
      <c r="D167" s="4"/>
      <c r="E167" s="4"/>
      <c r="F167" s="4"/>
      <c r="G167" s="4"/>
      <c r="H167" s="71"/>
      <c r="I167" s="4"/>
      <c r="J167" s="71"/>
      <c r="K167" s="4"/>
      <c r="L167" s="4"/>
      <c r="M167" s="15"/>
      <c r="N167" s="2"/>
      <c r="O167" s="2"/>
      <c r="P167" s="2"/>
      <c r="Q167" s="2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"/>
      <c r="O168" s="2"/>
      <c r="P168" s="2"/>
      <c r="Q168" s="2"/>
    </row>
  </sheetData>
  <mergeCells count="119">
    <mergeCell ref="B44:L4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82:L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100:L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3:L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6:L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39:L13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0+(H47+H85+H113+H126+H139+H152+H180)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36</v>
      </c>
      <c r="B10" s="1"/>
      <c r="C10" s="17"/>
      <c r="D10" s="1"/>
      <c r="E10" s="1"/>
      <c r="F10" s="1"/>
      <c r="G10" s="18"/>
      <c r="H10" s="1"/>
      <c r="I10" s="31" t="s">
        <v>37</v>
      </c>
      <c r="J10" s="32">
        <f>0+H48+H86+H114+H127+H140+H153+H181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625</v>
      </c>
      <c r="B11" s="1"/>
      <c r="C11" s="1"/>
      <c r="D11" s="1"/>
      <c r="E11" s="1"/>
      <c r="F11" s="1"/>
      <c r="G11" s="31"/>
      <c r="H11" s="1"/>
      <c r="I11" s="31" t="s">
        <v>39</v>
      </c>
      <c r="J11" s="32">
        <f>ROUND(0+((H47+H85+H113+H126+H139+H152+H180)*1.21),2)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AVERAGE(J47,J85,J113,J126,J139,J152,J180)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40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41</v>
      </c>
      <c r="C19" s="34"/>
      <c r="D19" s="34"/>
      <c r="E19" s="34" t="s">
        <v>42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43</v>
      </c>
      <c r="F20" s="1"/>
      <c r="G20" s="1"/>
      <c r="H20" s="1"/>
      <c r="I20" s="1"/>
      <c r="J20" s="1"/>
      <c r="K20" s="38">
        <f>0+J32+J37+J42</f>
        <v>0</v>
      </c>
      <c r="L20" s="38">
        <f>0+L47</f>
        <v>0</v>
      </c>
      <c r="M20" s="13"/>
      <c r="N20" s="2"/>
      <c r="O20" s="2"/>
      <c r="P20" s="2"/>
      <c r="Q20" s="2"/>
      <c r="S20" s="9">
        <f>S47</f>
        <v>0</v>
      </c>
    </row>
    <row r="21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0+J50+J55+J60+J65+J70+J75+J80</f>
        <v>0</v>
      </c>
      <c r="L21" s="38">
        <f>0+L85</f>
        <v>0</v>
      </c>
      <c r="M21" s="13"/>
      <c r="N21" s="2"/>
      <c r="O21" s="2"/>
      <c r="P21" s="2"/>
      <c r="Q21" s="2"/>
      <c r="S21" s="9">
        <f>S85</f>
        <v>0</v>
      </c>
    </row>
    <row r="22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0+J88+J93+J98+J103+J108</f>
        <v>0</v>
      </c>
      <c r="L22" s="38">
        <f>0+L113</f>
        <v>0</v>
      </c>
      <c r="M22" s="13"/>
      <c r="N22" s="2"/>
      <c r="O22" s="2"/>
      <c r="P22" s="2"/>
      <c r="Q22" s="2"/>
      <c r="S22" s="9">
        <f>S113</f>
        <v>0</v>
      </c>
    </row>
    <row r="23">
      <c r="A23" s="10"/>
      <c r="B23" s="36">
        <v>3</v>
      </c>
      <c r="C23" s="1"/>
      <c r="D23" s="1"/>
      <c r="E23" s="37" t="s">
        <v>356</v>
      </c>
      <c r="F23" s="1"/>
      <c r="G23" s="1"/>
      <c r="H23" s="1"/>
      <c r="I23" s="1"/>
      <c r="J23" s="1"/>
      <c r="K23" s="38">
        <f>0+J116+J121</f>
        <v>0</v>
      </c>
      <c r="L23" s="38">
        <f>0+L126</f>
        <v>0</v>
      </c>
      <c r="M23" s="13"/>
      <c r="N23" s="2"/>
      <c r="O23" s="2"/>
      <c r="P23" s="2"/>
      <c r="Q23" s="2"/>
      <c r="S23" s="9">
        <f>S126</f>
        <v>0</v>
      </c>
    </row>
    <row r="24">
      <c r="A24" s="10"/>
      <c r="B24" s="36">
        <v>4</v>
      </c>
      <c r="C24" s="1"/>
      <c r="D24" s="1"/>
      <c r="E24" s="37" t="s">
        <v>95</v>
      </c>
      <c r="F24" s="1"/>
      <c r="G24" s="1"/>
      <c r="H24" s="1"/>
      <c r="I24" s="1"/>
      <c r="J24" s="1"/>
      <c r="K24" s="38">
        <f>0+J129+J134</f>
        <v>0</v>
      </c>
      <c r="L24" s="38">
        <f>0+L139</f>
        <v>0</v>
      </c>
      <c r="M24" s="13"/>
      <c r="N24" s="2"/>
      <c r="O24" s="2"/>
      <c r="P24" s="2"/>
      <c r="Q24" s="2"/>
      <c r="S24" s="9">
        <f>S139</f>
        <v>0</v>
      </c>
    </row>
    <row r="25">
      <c r="A25" s="10"/>
      <c r="B25" s="36">
        <v>8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0+J142+J147</f>
        <v>0</v>
      </c>
      <c r="L25" s="38">
        <f>0+L152</f>
        <v>0</v>
      </c>
      <c r="M25" s="72"/>
      <c r="N25" s="2"/>
      <c r="O25" s="2"/>
      <c r="P25" s="2"/>
      <c r="Q25" s="2"/>
      <c r="S25" s="9">
        <f>S152</f>
        <v>0</v>
      </c>
    </row>
    <row r="26">
      <c r="A26" s="10"/>
      <c r="B26" s="36">
        <v>9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0+J155+J160+J165+J170+J175</f>
        <v>0</v>
      </c>
      <c r="L26" s="38">
        <f>0+L180</f>
        <v>0</v>
      </c>
      <c r="M26" s="72"/>
      <c r="N26" s="2"/>
      <c r="O26" s="2"/>
      <c r="P26" s="2"/>
      <c r="Q26" s="2"/>
      <c r="S26" s="9">
        <f>S180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3"/>
      <c r="N27" s="2"/>
      <c r="O27" s="2"/>
      <c r="P27" s="2"/>
      <c r="Q27" s="2"/>
    </row>
    <row r="28" ht="14" customHeight="1">
      <c r="A28" s="4"/>
      <c r="B28" s="28" t="s">
        <v>44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4"/>
      <c r="N29" s="2"/>
      <c r="O29" s="2"/>
      <c r="P29" s="2"/>
      <c r="Q29" s="2"/>
    </row>
    <row r="30" ht="18" customHeight="1">
      <c r="A30" s="10"/>
      <c r="B30" s="34" t="s">
        <v>45</v>
      </c>
      <c r="C30" s="34" t="s">
        <v>41</v>
      </c>
      <c r="D30" s="34" t="s">
        <v>46</v>
      </c>
      <c r="E30" s="34" t="s">
        <v>42</v>
      </c>
      <c r="F30" s="34" t="s">
        <v>47</v>
      </c>
      <c r="G30" s="35" t="s">
        <v>48</v>
      </c>
      <c r="H30" s="23" t="s">
        <v>49</v>
      </c>
      <c r="I30" s="23" t="s">
        <v>50</v>
      </c>
      <c r="J30" s="23" t="s">
        <v>17</v>
      </c>
      <c r="K30" s="35" t="s">
        <v>51</v>
      </c>
      <c r="L30" s="23" t="s">
        <v>18</v>
      </c>
      <c r="M30" s="72"/>
      <c r="N30" s="2"/>
      <c r="O30" s="2"/>
      <c r="P30" s="2"/>
      <c r="Q30" s="2"/>
    </row>
    <row r="31" ht="40" customHeight="1">
      <c r="A31" s="10"/>
      <c r="B31" s="39" t="s">
        <v>52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99</v>
      </c>
      <c r="D32" s="42" t="s">
        <v>7</v>
      </c>
      <c r="E32" s="42" t="s">
        <v>100</v>
      </c>
      <c r="F32" s="42" t="s">
        <v>7</v>
      </c>
      <c r="G32" s="43" t="s">
        <v>101</v>
      </c>
      <c r="H32" s="44">
        <v>230.18700000000001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56</v>
      </c>
      <c r="C33" s="1"/>
      <c r="D33" s="1"/>
      <c r="E33" s="50" t="s">
        <v>539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58</v>
      </c>
      <c r="C34" s="1"/>
      <c r="D34" s="1"/>
      <c r="E34" s="50" t="s">
        <v>626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60</v>
      </c>
      <c r="C35" s="1"/>
      <c r="D35" s="1"/>
      <c r="E35" s="50" t="s">
        <v>104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62</v>
      </c>
      <c r="C36" s="52"/>
      <c r="D36" s="52"/>
      <c r="E36" s="53" t="s">
        <v>63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362</v>
      </c>
      <c r="D37" s="42"/>
      <c r="E37" s="42" t="s">
        <v>363</v>
      </c>
      <c r="F37" s="42" t="s">
        <v>7</v>
      </c>
      <c r="G37" s="43" t="s">
        <v>101</v>
      </c>
      <c r="H37" s="55">
        <v>5.4900000000000002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56</v>
      </c>
      <c r="C38" s="1"/>
      <c r="D38" s="1"/>
      <c r="E38" s="50" t="s">
        <v>541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58</v>
      </c>
      <c r="C39" s="1"/>
      <c r="D39" s="1"/>
      <c r="E39" s="50" t="s">
        <v>627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60</v>
      </c>
      <c r="C40" s="1"/>
      <c r="D40" s="1"/>
      <c r="E40" s="50" t="s">
        <v>104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62</v>
      </c>
      <c r="C41" s="52"/>
      <c r="D41" s="52"/>
      <c r="E41" s="53" t="s">
        <v>63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>
      <c r="A42" s="10"/>
      <c r="B42" s="41">
        <v>3</v>
      </c>
      <c r="C42" s="42" t="s">
        <v>497</v>
      </c>
      <c r="D42" s="42" t="s">
        <v>7</v>
      </c>
      <c r="E42" s="42" t="s">
        <v>498</v>
      </c>
      <c r="F42" s="42" t="s">
        <v>7</v>
      </c>
      <c r="G42" s="43" t="s">
        <v>101</v>
      </c>
      <c r="H42" s="55">
        <v>2.9249999999999998</v>
      </c>
      <c r="I42" s="56">
        <v>0</v>
      </c>
      <c r="J42" s="57">
        <f>ROUND(H42*I42,2)</f>
        <v>0</v>
      </c>
      <c r="K42" s="58">
        <v>0.20999999999999999</v>
      </c>
      <c r="L42" s="59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49" t="s">
        <v>56</v>
      </c>
      <c r="C43" s="1"/>
      <c r="D43" s="1"/>
      <c r="E43" s="50" t="s">
        <v>543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58</v>
      </c>
      <c r="C44" s="1"/>
      <c r="D44" s="1"/>
      <c r="E44" s="50" t="s">
        <v>628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60</v>
      </c>
      <c r="C45" s="1"/>
      <c r="D45" s="1"/>
      <c r="E45" s="50" t="s">
        <v>104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>
      <c r="A46" s="10"/>
      <c r="B46" s="51" t="s">
        <v>62</v>
      </c>
      <c r="C46" s="52"/>
      <c r="D46" s="52"/>
      <c r="E46" s="53" t="s">
        <v>63</v>
      </c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 thickBot="1" ht="25" customHeight="1">
      <c r="A47" s="10"/>
      <c r="B47" s="1"/>
      <c r="C47" s="60">
        <v>0</v>
      </c>
      <c r="D47" s="1"/>
      <c r="E47" s="60" t="s">
        <v>43</v>
      </c>
      <c r="F47" s="1"/>
      <c r="G47" s="61" t="s">
        <v>86</v>
      </c>
      <c r="H47" s="62">
        <f>J32+J37+J42</f>
        <v>0</v>
      </c>
      <c r="I47" s="61" t="s">
        <v>87</v>
      </c>
      <c r="J47" s="63">
        <f>(L47-H47)</f>
        <v>0</v>
      </c>
      <c r="K47" s="61" t="s">
        <v>88</v>
      </c>
      <c r="L47" s="64">
        <f>ROUND((J32+J37+J42)*1.21,2)</f>
        <v>0</v>
      </c>
      <c r="M47" s="13"/>
      <c r="N47" s="2"/>
      <c r="O47" s="2"/>
      <c r="P47" s="2"/>
      <c r="Q47" s="33">
        <f>0+Q32+Q37+Q42</f>
        <v>0</v>
      </c>
      <c r="R47" s="9">
        <f>0+R32+R37+R42</f>
        <v>0</v>
      </c>
      <c r="S47" s="65">
        <f>Q47*(1+J47)+R47</f>
        <v>0</v>
      </c>
    </row>
    <row r="48" thickTop="1" thickBot="1" ht="25" customHeight="1">
      <c r="A48" s="10"/>
      <c r="B48" s="66"/>
      <c r="C48" s="66"/>
      <c r="D48" s="66"/>
      <c r="E48" s="66"/>
      <c r="F48" s="66"/>
      <c r="G48" s="67" t="s">
        <v>89</v>
      </c>
      <c r="H48" s="68">
        <f>0+J32+J37+J42</f>
        <v>0</v>
      </c>
      <c r="I48" s="67" t="s">
        <v>90</v>
      </c>
      <c r="J48" s="69">
        <f>0+J47</f>
        <v>0</v>
      </c>
      <c r="K48" s="67" t="s">
        <v>91</v>
      </c>
      <c r="L48" s="70">
        <f>0+L47</f>
        <v>0</v>
      </c>
      <c r="M48" s="13"/>
      <c r="N48" s="2"/>
      <c r="O48" s="2"/>
      <c r="P48" s="2"/>
      <c r="Q48" s="2"/>
    </row>
    <row r="49" ht="40" customHeight="1">
      <c r="A49" s="10"/>
      <c r="B49" s="75" t="s">
        <v>115</v>
      </c>
      <c r="C49" s="1"/>
      <c r="D49" s="1"/>
      <c r="E49" s="1"/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1">
        <v>4</v>
      </c>
      <c r="C50" s="42" t="s">
        <v>138</v>
      </c>
      <c r="D50" s="42">
        <v>1</v>
      </c>
      <c r="E50" s="42" t="s">
        <v>139</v>
      </c>
      <c r="F50" s="42" t="s">
        <v>7</v>
      </c>
      <c r="G50" s="43" t="s">
        <v>126</v>
      </c>
      <c r="H50" s="44">
        <v>31.5</v>
      </c>
      <c r="I50" s="45">
        <v>0</v>
      </c>
      <c r="J50" s="46">
        <f>ROUND(H50*I50,2)</f>
        <v>0</v>
      </c>
      <c r="K50" s="47">
        <v>0.20999999999999999</v>
      </c>
      <c r="L50" s="48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>
      <c r="A51" s="10"/>
      <c r="B51" s="49" t="s">
        <v>56</v>
      </c>
      <c r="C51" s="1"/>
      <c r="D51" s="1"/>
      <c r="E51" s="50" t="s">
        <v>545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58</v>
      </c>
      <c r="C52" s="1"/>
      <c r="D52" s="1"/>
      <c r="E52" s="50" t="s">
        <v>629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60</v>
      </c>
      <c r="C53" s="1"/>
      <c r="D53" s="1"/>
      <c r="E53" s="50" t="s">
        <v>142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>
      <c r="A54" s="10"/>
      <c r="B54" s="51" t="s">
        <v>62</v>
      </c>
      <c r="C54" s="52"/>
      <c r="D54" s="52"/>
      <c r="E54" s="53" t="s">
        <v>63</v>
      </c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>
      <c r="A55" s="10"/>
      <c r="B55" s="41">
        <v>5</v>
      </c>
      <c r="C55" s="42" t="s">
        <v>138</v>
      </c>
      <c r="D55" s="42">
        <v>2</v>
      </c>
      <c r="E55" s="42" t="s">
        <v>139</v>
      </c>
      <c r="F55" s="42" t="s">
        <v>7</v>
      </c>
      <c r="G55" s="43" t="s">
        <v>126</v>
      </c>
      <c r="H55" s="55">
        <v>22.050000000000001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56</v>
      </c>
      <c r="C56" s="1"/>
      <c r="D56" s="1"/>
      <c r="E56" s="50" t="s">
        <v>547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58</v>
      </c>
      <c r="C57" s="1"/>
      <c r="D57" s="1"/>
      <c r="E57" s="50" t="s">
        <v>630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60</v>
      </c>
      <c r="C58" s="1"/>
      <c r="D58" s="1"/>
      <c r="E58" s="50" t="s">
        <v>142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62</v>
      </c>
      <c r="C59" s="52"/>
      <c r="D59" s="52"/>
      <c r="E59" s="53" t="s">
        <v>63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549</v>
      </c>
      <c r="D60" s="42" t="s">
        <v>7</v>
      </c>
      <c r="E60" s="42" t="s">
        <v>550</v>
      </c>
      <c r="F60" s="42" t="s">
        <v>7</v>
      </c>
      <c r="G60" s="43" t="s">
        <v>126</v>
      </c>
      <c r="H60" s="55">
        <v>47.25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56</v>
      </c>
      <c r="C61" s="1"/>
      <c r="D61" s="1"/>
      <c r="E61" s="50" t="s">
        <v>551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58</v>
      </c>
      <c r="C62" s="1"/>
      <c r="D62" s="1"/>
      <c r="E62" s="50" t="s">
        <v>631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60</v>
      </c>
      <c r="C63" s="1"/>
      <c r="D63" s="1"/>
      <c r="E63" s="50" t="s">
        <v>553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62</v>
      </c>
      <c r="C64" s="52"/>
      <c r="D64" s="52"/>
      <c r="E64" s="53" t="s">
        <v>63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374</v>
      </c>
      <c r="D65" s="42" t="s">
        <v>7</v>
      </c>
      <c r="E65" s="42" t="s">
        <v>375</v>
      </c>
      <c r="F65" s="42" t="s">
        <v>7</v>
      </c>
      <c r="G65" s="43" t="s">
        <v>126</v>
      </c>
      <c r="H65" s="55">
        <v>31.5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56</v>
      </c>
      <c r="C66" s="1"/>
      <c r="D66" s="1"/>
      <c r="E66" s="50" t="s">
        <v>554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58</v>
      </c>
      <c r="C67" s="1"/>
      <c r="D67" s="1"/>
      <c r="E67" s="50" t="s">
        <v>632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60</v>
      </c>
      <c r="C68" s="1"/>
      <c r="D68" s="1"/>
      <c r="E68" s="50" t="s">
        <v>378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62</v>
      </c>
      <c r="C69" s="52"/>
      <c r="D69" s="52"/>
      <c r="E69" s="53" t="s">
        <v>63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158</v>
      </c>
      <c r="D70" s="42" t="s">
        <v>7</v>
      </c>
      <c r="E70" s="42" t="s">
        <v>159</v>
      </c>
      <c r="F70" s="42" t="s">
        <v>7</v>
      </c>
      <c r="G70" s="43" t="s">
        <v>126</v>
      </c>
      <c r="H70" s="55">
        <v>155.92500000000001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56</v>
      </c>
      <c r="C71" s="1"/>
      <c r="D71" s="1"/>
      <c r="E71" s="50" t="s">
        <v>556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58</v>
      </c>
      <c r="C72" s="1"/>
      <c r="D72" s="1"/>
      <c r="E72" s="50" t="s">
        <v>633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60</v>
      </c>
      <c r="C73" s="1"/>
      <c r="D73" s="1"/>
      <c r="E73" s="50" t="s">
        <v>162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62</v>
      </c>
      <c r="C74" s="52"/>
      <c r="D74" s="52"/>
      <c r="E74" s="53" t="s">
        <v>63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181</v>
      </c>
      <c r="D75" s="42" t="s">
        <v>7</v>
      </c>
      <c r="E75" s="42" t="s">
        <v>182</v>
      </c>
      <c r="F75" s="42" t="s">
        <v>7</v>
      </c>
      <c r="G75" s="43" t="s">
        <v>177</v>
      </c>
      <c r="H75" s="55">
        <v>220.5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56</v>
      </c>
      <c r="C76" s="1"/>
      <c r="D76" s="1"/>
      <c r="E76" s="50" t="s">
        <v>558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58</v>
      </c>
      <c r="C77" s="1"/>
      <c r="D77" s="1"/>
      <c r="E77" s="50" t="s">
        <v>634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60</v>
      </c>
      <c r="C78" s="1"/>
      <c r="D78" s="1"/>
      <c r="E78" s="50" t="s">
        <v>185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62</v>
      </c>
      <c r="C79" s="52"/>
      <c r="D79" s="52"/>
      <c r="E79" s="53" t="s">
        <v>63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>
      <c r="A80" s="10"/>
      <c r="B80" s="41">
        <v>10</v>
      </c>
      <c r="C80" s="42" t="s">
        <v>383</v>
      </c>
      <c r="D80" s="42" t="s">
        <v>7</v>
      </c>
      <c r="E80" s="42" t="s">
        <v>384</v>
      </c>
      <c r="F80" s="42" t="s">
        <v>7</v>
      </c>
      <c r="G80" s="43" t="s">
        <v>177</v>
      </c>
      <c r="H80" s="55">
        <v>6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49" t="s">
        <v>56</v>
      </c>
      <c r="C81" s="1"/>
      <c r="D81" s="1"/>
      <c r="E81" s="50" t="s">
        <v>385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58</v>
      </c>
      <c r="C82" s="1"/>
      <c r="D82" s="1"/>
      <c r="E82" s="50" t="s">
        <v>334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60</v>
      </c>
      <c r="C83" s="1"/>
      <c r="D83" s="1"/>
      <c r="E83" s="50" t="s">
        <v>386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>
      <c r="A84" s="10"/>
      <c r="B84" s="51" t="s">
        <v>62</v>
      </c>
      <c r="C84" s="52"/>
      <c r="D84" s="52"/>
      <c r="E84" s="53" t="s">
        <v>63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 thickBot="1" ht="25" customHeight="1">
      <c r="A85" s="10"/>
      <c r="B85" s="1"/>
      <c r="C85" s="60">
        <v>1</v>
      </c>
      <c r="D85" s="1"/>
      <c r="E85" s="60" t="s">
        <v>93</v>
      </c>
      <c r="F85" s="1"/>
      <c r="G85" s="61" t="s">
        <v>86</v>
      </c>
      <c r="H85" s="62">
        <f>J50+J55+J60+J65+J70+J75+J80</f>
        <v>0</v>
      </c>
      <c r="I85" s="61" t="s">
        <v>87</v>
      </c>
      <c r="J85" s="63">
        <f>(L85-H85)</f>
        <v>0</v>
      </c>
      <c r="K85" s="61" t="s">
        <v>88</v>
      </c>
      <c r="L85" s="64">
        <f>ROUND((J50+J55+J60+J65+J70+J75+J80)*1.21,2)</f>
        <v>0</v>
      </c>
      <c r="M85" s="13"/>
      <c r="N85" s="2"/>
      <c r="O85" s="2"/>
      <c r="P85" s="2"/>
      <c r="Q85" s="33">
        <f>0+Q50+Q55+Q60+Q65+Q70+Q75+Q80</f>
        <v>0</v>
      </c>
      <c r="R85" s="9">
        <f>0+R50+R55+R60+R65+R70+R75+R80</f>
        <v>0</v>
      </c>
      <c r="S85" s="65">
        <f>Q85*(1+J85)+R85</f>
        <v>0</v>
      </c>
    </row>
    <row r="86" thickTop="1" thickBot="1" ht="25" customHeight="1">
      <c r="A86" s="10"/>
      <c r="B86" s="66"/>
      <c r="C86" s="66"/>
      <c r="D86" s="66"/>
      <c r="E86" s="66"/>
      <c r="F86" s="66"/>
      <c r="G86" s="67" t="s">
        <v>89</v>
      </c>
      <c r="H86" s="68">
        <f>0+J50+J55+J60+J65+J70+J75+J80</f>
        <v>0</v>
      </c>
      <c r="I86" s="67" t="s">
        <v>90</v>
      </c>
      <c r="J86" s="69">
        <f>0+J85</f>
        <v>0</v>
      </c>
      <c r="K86" s="67" t="s">
        <v>91</v>
      </c>
      <c r="L86" s="70">
        <f>0+L85</f>
        <v>0</v>
      </c>
      <c r="M86" s="13"/>
      <c r="N86" s="2"/>
      <c r="O86" s="2"/>
      <c r="P86" s="2"/>
      <c r="Q86" s="2"/>
    </row>
    <row r="87" ht="40" customHeight="1">
      <c r="A87" s="10"/>
      <c r="B87" s="75" t="s">
        <v>186</v>
      </c>
      <c r="C87" s="1"/>
      <c r="D87" s="1"/>
      <c r="E87" s="1"/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1">
        <v>11</v>
      </c>
      <c r="C88" s="42" t="s">
        <v>191</v>
      </c>
      <c r="D88" s="42" t="s">
        <v>7</v>
      </c>
      <c r="E88" s="42" t="s">
        <v>192</v>
      </c>
      <c r="F88" s="42" t="s">
        <v>7</v>
      </c>
      <c r="G88" s="43" t="s">
        <v>177</v>
      </c>
      <c r="H88" s="44">
        <v>126</v>
      </c>
      <c r="I88" s="45">
        <v>0</v>
      </c>
      <c r="J88" s="46">
        <f>ROUND(H88*I88,2)</f>
        <v>0</v>
      </c>
      <c r="K88" s="47">
        <v>0.20999999999999999</v>
      </c>
      <c r="L88" s="48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>
      <c r="A89" s="10"/>
      <c r="B89" s="49" t="s">
        <v>56</v>
      </c>
      <c r="C89" s="1"/>
      <c r="D89" s="1"/>
      <c r="E89" s="50" t="s">
        <v>560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>
      <c r="A90" s="10"/>
      <c r="B90" s="49" t="s">
        <v>58</v>
      </c>
      <c r="C90" s="1"/>
      <c r="D90" s="1"/>
      <c r="E90" s="50" t="s">
        <v>635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>
      <c r="A91" s="10"/>
      <c r="B91" s="49" t="s">
        <v>60</v>
      </c>
      <c r="C91" s="1"/>
      <c r="D91" s="1"/>
      <c r="E91" s="50" t="s">
        <v>195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 thickBot="1">
      <c r="A92" s="10"/>
      <c r="B92" s="51" t="s">
        <v>62</v>
      </c>
      <c r="C92" s="52"/>
      <c r="D92" s="52"/>
      <c r="E92" s="53" t="s">
        <v>63</v>
      </c>
      <c r="F92" s="52"/>
      <c r="G92" s="52"/>
      <c r="H92" s="54"/>
      <c r="I92" s="52"/>
      <c r="J92" s="54"/>
      <c r="K92" s="52"/>
      <c r="L92" s="52"/>
      <c r="M92" s="13"/>
      <c r="N92" s="2"/>
      <c r="O92" s="2"/>
      <c r="P92" s="2"/>
      <c r="Q92" s="2"/>
    </row>
    <row r="93" thickTop="1">
      <c r="A93" s="10"/>
      <c r="B93" s="41">
        <v>12</v>
      </c>
      <c r="C93" s="42" t="s">
        <v>562</v>
      </c>
      <c r="D93" s="42" t="s">
        <v>7</v>
      </c>
      <c r="E93" s="42" t="s">
        <v>563</v>
      </c>
      <c r="F93" s="42" t="s">
        <v>7</v>
      </c>
      <c r="G93" s="43" t="s">
        <v>198</v>
      </c>
      <c r="H93" s="55">
        <v>168</v>
      </c>
      <c r="I93" s="56">
        <v>0</v>
      </c>
      <c r="J93" s="57">
        <f>ROUND(H93*I93,2)</f>
        <v>0</v>
      </c>
      <c r="K93" s="58">
        <v>0.20999999999999999</v>
      </c>
      <c r="L93" s="59">
        <f>ROUND(J93*1.21,2)</f>
        <v>0</v>
      </c>
      <c r="M93" s="13"/>
      <c r="N93" s="2"/>
      <c r="O93" s="2"/>
      <c r="P93" s="2"/>
      <c r="Q93" s="33">
        <f>IF(ISNUMBER(K93),IF(H93&gt;0,IF(I93&gt;0,J93,0),0),0)</f>
        <v>0</v>
      </c>
      <c r="R93" s="9">
        <f>IF(ISNUMBER(K93)=FALSE,J93,0)</f>
        <v>0</v>
      </c>
    </row>
    <row r="94">
      <c r="A94" s="10"/>
      <c r="B94" s="49" t="s">
        <v>56</v>
      </c>
      <c r="C94" s="1"/>
      <c r="D94" s="1"/>
      <c r="E94" s="50" t="s">
        <v>564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>
      <c r="A95" s="10"/>
      <c r="B95" s="49" t="s">
        <v>58</v>
      </c>
      <c r="C95" s="1"/>
      <c r="D95" s="1"/>
      <c r="E95" s="50" t="s">
        <v>636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>
      <c r="A96" s="10"/>
      <c r="B96" s="49" t="s">
        <v>60</v>
      </c>
      <c r="C96" s="1"/>
      <c r="D96" s="1"/>
      <c r="E96" s="50" t="s">
        <v>407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 thickBot="1">
      <c r="A97" s="10"/>
      <c r="B97" s="51" t="s">
        <v>62</v>
      </c>
      <c r="C97" s="52"/>
      <c r="D97" s="52"/>
      <c r="E97" s="53" t="s">
        <v>63</v>
      </c>
      <c r="F97" s="52"/>
      <c r="G97" s="52"/>
      <c r="H97" s="54"/>
      <c r="I97" s="52"/>
      <c r="J97" s="54"/>
      <c r="K97" s="52"/>
      <c r="L97" s="52"/>
      <c r="M97" s="13"/>
      <c r="N97" s="2"/>
      <c r="O97" s="2"/>
      <c r="P97" s="2"/>
      <c r="Q97" s="2"/>
    </row>
    <row r="98" thickTop="1">
      <c r="A98" s="10"/>
      <c r="B98" s="41">
        <v>13</v>
      </c>
      <c r="C98" s="42" t="s">
        <v>566</v>
      </c>
      <c r="D98" s="42" t="s">
        <v>7</v>
      </c>
      <c r="E98" s="42" t="s">
        <v>567</v>
      </c>
      <c r="F98" s="42" t="s">
        <v>7</v>
      </c>
      <c r="G98" s="43" t="s">
        <v>83</v>
      </c>
      <c r="H98" s="55">
        <v>21</v>
      </c>
      <c r="I98" s="56">
        <v>0</v>
      </c>
      <c r="J98" s="57">
        <f>ROUND(H98*I98,2)</f>
        <v>0</v>
      </c>
      <c r="K98" s="58">
        <v>0.20999999999999999</v>
      </c>
      <c r="L98" s="59">
        <f>ROUND(J98*1.21,2)</f>
        <v>0</v>
      </c>
      <c r="M98" s="13"/>
      <c r="N98" s="2"/>
      <c r="O98" s="2"/>
      <c r="P98" s="2"/>
      <c r="Q98" s="33">
        <f>IF(ISNUMBER(K98),IF(H98&gt;0,IF(I98&gt;0,J98,0),0),0)</f>
        <v>0</v>
      </c>
      <c r="R98" s="9">
        <f>IF(ISNUMBER(K98)=FALSE,J98,0)</f>
        <v>0</v>
      </c>
    </row>
    <row r="99">
      <c r="A99" s="10"/>
      <c r="B99" s="49" t="s">
        <v>56</v>
      </c>
      <c r="C99" s="1"/>
      <c r="D99" s="1"/>
      <c r="E99" s="50" t="s">
        <v>568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>
      <c r="A100" s="10"/>
      <c r="B100" s="49" t="s">
        <v>58</v>
      </c>
      <c r="C100" s="1"/>
      <c r="D100" s="1"/>
      <c r="E100" s="50" t="s">
        <v>637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9" t="s">
        <v>60</v>
      </c>
      <c r="C101" s="1"/>
      <c r="D101" s="1"/>
      <c r="E101" s="50" t="s">
        <v>569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thickBot="1">
      <c r="A102" s="10"/>
      <c r="B102" s="51" t="s">
        <v>62</v>
      </c>
      <c r="C102" s="52"/>
      <c r="D102" s="52"/>
      <c r="E102" s="53" t="s">
        <v>63</v>
      </c>
      <c r="F102" s="52"/>
      <c r="G102" s="52"/>
      <c r="H102" s="54"/>
      <c r="I102" s="52"/>
      <c r="J102" s="54"/>
      <c r="K102" s="52"/>
      <c r="L102" s="52"/>
      <c r="M102" s="13"/>
      <c r="N102" s="2"/>
      <c r="O102" s="2"/>
      <c r="P102" s="2"/>
      <c r="Q102" s="2"/>
    </row>
    <row r="103" thickTop="1">
      <c r="A103" s="10"/>
      <c r="B103" s="41">
        <v>14</v>
      </c>
      <c r="C103" s="42" t="s">
        <v>570</v>
      </c>
      <c r="D103" s="42" t="s">
        <v>7</v>
      </c>
      <c r="E103" s="42" t="s">
        <v>571</v>
      </c>
      <c r="F103" s="42" t="s">
        <v>7</v>
      </c>
      <c r="G103" s="43" t="s">
        <v>126</v>
      </c>
      <c r="H103" s="55">
        <v>18.899999999999999</v>
      </c>
      <c r="I103" s="56">
        <v>0</v>
      </c>
      <c r="J103" s="57">
        <f>ROUND(H103*I103,2)</f>
        <v>0</v>
      </c>
      <c r="K103" s="58">
        <v>0.20999999999999999</v>
      </c>
      <c r="L103" s="59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49" t="s">
        <v>56</v>
      </c>
      <c r="C104" s="1"/>
      <c r="D104" s="1"/>
      <c r="E104" s="50" t="s">
        <v>572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>
      <c r="A105" s="10"/>
      <c r="B105" s="49" t="s">
        <v>58</v>
      </c>
      <c r="C105" s="1"/>
      <c r="D105" s="1"/>
      <c r="E105" s="50" t="s">
        <v>638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>
      <c r="A106" s="10"/>
      <c r="B106" s="49" t="s">
        <v>60</v>
      </c>
      <c r="C106" s="1"/>
      <c r="D106" s="1"/>
      <c r="E106" s="50" t="s">
        <v>574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 thickBot="1">
      <c r="A107" s="10"/>
      <c r="B107" s="51" t="s">
        <v>62</v>
      </c>
      <c r="C107" s="52"/>
      <c r="D107" s="52"/>
      <c r="E107" s="53" t="s">
        <v>63</v>
      </c>
      <c r="F107" s="52"/>
      <c r="G107" s="52"/>
      <c r="H107" s="54"/>
      <c r="I107" s="52"/>
      <c r="J107" s="54"/>
      <c r="K107" s="52"/>
      <c r="L107" s="52"/>
      <c r="M107" s="13"/>
      <c r="N107" s="2"/>
      <c r="O107" s="2"/>
      <c r="P107" s="2"/>
      <c r="Q107" s="2"/>
    </row>
    <row r="108" thickTop="1">
      <c r="A108" s="10"/>
      <c r="B108" s="41">
        <v>15</v>
      </c>
      <c r="C108" s="42" t="s">
        <v>202</v>
      </c>
      <c r="D108" s="42" t="s">
        <v>7</v>
      </c>
      <c r="E108" s="42" t="s">
        <v>203</v>
      </c>
      <c r="F108" s="42" t="s">
        <v>7</v>
      </c>
      <c r="G108" s="43" t="s">
        <v>177</v>
      </c>
      <c r="H108" s="55">
        <v>220.5</v>
      </c>
      <c r="I108" s="56">
        <v>0</v>
      </c>
      <c r="J108" s="57">
        <f>ROUND(H108*I108,2)</f>
        <v>0</v>
      </c>
      <c r="K108" s="58">
        <v>0.20999999999999999</v>
      </c>
      <c r="L108" s="59">
        <f>ROUND(J108*1.21,2)</f>
        <v>0</v>
      </c>
      <c r="M108" s="13"/>
      <c r="N108" s="2"/>
      <c r="O108" s="2"/>
      <c r="P108" s="2"/>
      <c r="Q108" s="33">
        <f>IF(ISNUMBER(K108),IF(H108&gt;0,IF(I108&gt;0,J108,0),0),0)</f>
        <v>0</v>
      </c>
      <c r="R108" s="9">
        <f>IF(ISNUMBER(K108)=FALSE,J108,0)</f>
        <v>0</v>
      </c>
    </row>
    <row r="109">
      <c r="A109" s="10"/>
      <c r="B109" s="49" t="s">
        <v>56</v>
      </c>
      <c r="C109" s="1"/>
      <c r="D109" s="1"/>
      <c r="E109" s="50" t="s">
        <v>518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>
      <c r="A110" s="10"/>
      <c r="B110" s="49" t="s">
        <v>58</v>
      </c>
      <c r="C110" s="1"/>
      <c r="D110" s="1"/>
      <c r="E110" s="50" t="s">
        <v>7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>
      <c r="A111" s="10"/>
      <c r="B111" s="49" t="s">
        <v>60</v>
      </c>
      <c r="C111" s="1"/>
      <c r="D111" s="1"/>
      <c r="E111" s="50" t="s">
        <v>206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 thickBot="1">
      <c r="A112" s="10"/>
      <c r="B112" s="51" t="s">
        <v>62</v>
      </c>
      <c r="C112" s="52"/>
      <c r="D112" s="52"/>
      <c r="E112" s="53" t="s">
        <v>63</v>
      </c>
      <c r="F112" s="52"/>
      <c r="G112" s="52"/>
      <c r="H112" s="54"/>
      <c r="I112" s="52"/>
      <c r="J112" s="54"/>
      <c r="K112" s="52"/>
      <c r="L112" s="52"/>
      <c r="M112" s="13"/>
      <c r="N112" s="2"/>
      <c r="O112" s="2"/>
      <c r="P112" s="2"/>
      <c r="Q112" s="2"/>
    </row>
    <row r="113" thickTop="1" thickBot="1" ht="25" customHeight="1">
      <c r="A113" s="10"/>
      <c r="B113" s="1"/>
      <c r="C113" s="60">
        <v>2</v>
      </c>
      <c r="D113" s="1"/>
      <c r="E113" s="60" t="s">
        <v>94</v>
      </c>
      <c r="F113" s="1"/>
      <c r="G113" s="61" t="s">
        <v>86</v>
      </c>
      <c r="H113" s="62">
        <f>J88+J93+J98+J103+J108</f>
        <v>0</v>
      </c>
      <c r="I113" s="61" t="s">
        <v>87</v>
      </c>
      <c r="J113" s="63">
        <f>(L113-H113)</f>
        <v>0</v>
      </c>
      <c r="K113" s="61" t="s">
        <v>88</v>
      </c>
      <c r="L113" s="64">
        <f>ROUND((J88+J93+J98+J103+J108)*1.21,2)</f>
        <v>0</v>
      </c>
      <c r="M113" s="13"/>
      <c r="N113" s="2"/>
      <c r="O113" s="2"/>
      <c r="P113" s="2"/>
      <c r="Q113" s="33">
        <f>0+Q88+Q93+Q98+Q103+Q108</f>
        <v>0</v>
      </c>
      <c r="R113" s="9">
        <f>0+R88+R93+R98+R103+R108</f>
        <v>0</v>
      </c>
      <c r="S113" s="65">
        <f>Q113*(1+J113)+R113</f>
        <v>0</v>
      </c>
    </row>
    <row r="114" thickTop="1" thickBot="1" ht="25" customHeight="1">
      <c r="A114" s="10"/>
      <c r="B114" s="66"/>
      <c r="C114" s="66"/>
      <c r="D114" s="66"/>
      <c r="E114" s="66"/>
      <c r="F114" s="66"/>
      <c r="G114" s="67" t="s">
        <v>89</v>
      </c>
      <c r="H114" s="68">
        <f>0+J88+J93+J98+J103+J108</f>
        <v>0</v>
      </c>
      <c r="I114" s="67" t="s">
        <v>90</v>
      </c>
      <c r="J114" s="69">
        <f>0+J113</f>
        <v>0</v>
      </c>
      <c r="K114" s="67" t="s">
        <v>91</v>
      </c>
      <c r="L114" s="70">
        <f>0+L113</f>
        <v>0</v>
      </c>
      <c r="M114" s="13"/>
      <c r="N114" s="2"/>
      <c r="O114" s="2"/>
      <c r="P114" s="2"/>
      <c r="Q114" s="2"/>
    </row>
    <row r="115" ht="40" customHeight="1">
      <c r="A115" s="10"/>
      <c r="B115" s="75" t="s">
        <v>415</v>
      </c>
      <c r="C115" s="1"/>
      <c r="D115" s="1"/>
      <c r="E115" s="1"/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1">
        <v>16</v>
      </c>
      <c r="C116" s="42" t="s">
        <v>576</v>
      </c>
      <c r="D116" s="42" t="s">
        <v>7</v>
      </c>
      <c r="E116" s="42" t="s">
        <v>577</v>
      </c>
      <c r="F116" s="42" t="s">
        <v>7</v>
      </c>
      <c r="G116" s="43" t="s">
        <v>126</v>
      </c>
      <c r="H116" s="44">
        <v>49.68</v>
      </c>
      <c r="I116" s="45">
        <v>0</v>
      </c>
      <c r="J116" s="46">
        <f>ROUND(H116*I116,2)</f>
        <v>0</v>
      </c>
      <c r="K116" s="47">
        <v>0.20999999999999999</v>
      </c>
      <c r="L116" s="48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49" t="s">
        <v>56</v>
      </c>
      <c r="C117" s="1"/>
      <c r="D117" s="1"/>
      <c r="E117" s="50" t="s">
        <v>578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58</v>
      </c>
      <c r="C118" s="1"/>
      <c r="D118" s="1"/>
      <c r="E118" s="50" t="s">
        <v>639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>
      <c r="A119" s="10"/>
      <c r="B119" s="49" t="s">
        <v>60</v>
      </c>
      <c r="C119" s="1"/>
      <c r="D119" s="1"/>
      <c r="E119" s="50" t="s">
        <v>420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thickBot="1">
      <c r="A120" s="10"/>
      <c r="B120" s="51" t="s">
        <v>62</v>
      </c>
      <c r="C120" s="52"/>
      <c r="D120" s="52"/>
      <c r="E120" s="53" t="s">
        <v>63</v>
      </c>
      <c r="F120" s="52"/>
      <c r="G120" s="52"/>
      <c r="H120" s="54"/>
      <c r="I120" s="52"/>
      <c r="J120" s="54"/>
      <c r="K120" s="52"/>
      <c r="L120" s="52"/>
      <c r="M120" s="13"/>
      <c r="N120" s="2"/>
      <c r="O120" s="2"/>
      <c r="P120" s="2"/>
      <c r="Q120" s="2"/>
    </row>
    <row r="121" thickTop="1">
      <c r="A121" s="10"/>
      <c r="B121" s="41">
        <v>17</v>
      </c>
      <c r="C121" s="42" t="s">
        <v>430</v>
      </c>
      <c r="D121" s="42" t="s">
        <v>7</v>
      </c>
      <c r="E121" s="42" t="s">
        <v>431</v>
      </c>
      <c r="F121" s="42" t="s">
        <v>7</v>
      </c>
      <c r="G121" s="43" t="s">
        <v>101</v>
      </c>
      <c r="H121" s="55">
        <v>3.9740000000000002</v>
      </c>
      <c r="I121" s="56">
        <v>0</v>
      </c>
      <c r="J121" s="57">
        <f>ROUND(H121*I121,2)</f>
        <v>0</v>
      </c>
      <c r="K121" s="58">
        <v>0.20999999999999999</v>
      </c>
      <c r="L121" s="59">
        <f>ROUND(J121*1.21,2)</f>
        <v>0</v>
      </c>
      <c r="M121" s="13"/>
      <c r="N121" s="2"/>
      <c r="O121" s="2"/>
      <c r="P121" s="2"/>
      <c r="Q121" s="33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49" t="s">
        <v>56</v>
      </c>
      <c r="C122" s="1"/>
      <c r="D122" s="1"/>
      <c r="E122" s="50" t="s">
        <v>580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58</v>
      </c>
      <c r="C123" s="1"/>
      <c r="D123" s="1"/>
      <c r="E123" s="50" t="s">
        <v>640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>
      <c r="A124" s="10"/>
      <c r="B124" s="49" t="s">
        <v>60</v>
      </c>
      <c r="C124" s="1"/>
      <c r="D124" s="1"/>
      <c r="E124" s="50" t="s">
        <v>425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thickBot="1">
      <c r="A125" s="10"/>
      <c r="B125" s="51" t="s">
        <v>62</v>
      </c>
      <c r="C125" s="52"/>
      <c r="D125" s="52"/>
      <c r="E125" s="53" t="s">
        <v>63</v>
      </c>
      <c r="F125" s="52"/>
      <c r="G125" s="52"/>
      <c r="H125" s="54"/>
      <c r="I125" s="52"/>
      <c r="J125" s="54"/>
      <c r="K125" s="52"/>
      <c r="L125" s="52"/>
      <c r="M125" s="13"/>
      <c r="N125" s="2"/>
      <c r="O125" s="2"/>
      <c r="P125" s="2"/>
      <c r="Q125" s="2"/>
    </row>
    <row r="126" thickTop="1" thickBot="1" ht="25" customHeight="1">
      <c r="A126" s="10"/>
      <c r="B126" s="1"/>
      <c r="C126" s="60">
        <v>3</v>
      </c>
      <c r="D126" s="1"/>
      <c r="E126" s="60" t="s">
        <v>356</v>
      </c>
      <c r="F126" s="1"/>
      <c r="G126" s="61" t="s">
        <v>86</v>
      </c>
      <c r="H126" s="62">
        <f>J116+J121</f>
        <v>0</v>
      </c>
      <c r="I126" s="61" t="s">
        <v>87</v>
      </c>
      <c r="J126" s="63">
        <f>(L126-H126)</f>
        <v>0</v>
      </c>
      <c r="K126" s="61" t="s">
        <v>88</v>
      </c>
      <c r="L126" s="64">
        <f>ROUND((J116+J121)*1.21,2)</f>
        <v>0</v>
      </c>
      <c r="M126" s="13"/>
      <c r="N126" s="2"/>
      <c r="O126" s="2"/>
      <c r="P126" s="2"/>
      <c r="Q126" s="33">
        <f>0+Q116+Q121</f>
        <v>0</v>
      </c>
      <c r="R126" s="9">
        <f>0+R116+R121</f>
        <v>0</v>
      </c>
      <c r="S126" s="65">
        <f>Q126*(1+J126)+R126</f>
        <v>0</v>
      </c>
    </row>
    <row r="127" thickTop="1" thickBot="1" ht="25" customHeight="1">
      <c r="A127" s="10"/>
      <c r="B127" s="66"/>
      <c r="C127" s="66"/>
      <c r="D127" s="66"/>
      <c r="E127" s="66"/>
      <c r="F127" s="66"/>
      <c r="G127" s="67" t="s">
        <v>89</v>
      </c>
      <c r="H127" s="68">
        <f>0+J116+J121</f>
        <v>0</v>
      </c>
      <c r="I127" s="67" t="s">
        <v>90</v>
      </c>
      <c r="J127" s="69">
        <f>0+J126</f>
        <v>0</v>
      </c>
      <c r="K127" s="67" t="s">
        <v>91</v>
      </c>
      <c r="L127" s="70">
        <f>0+L126</f>
        <v>0</v>
      </c>
      <c r="M127" s="13"/>
      <c r="N127" s="2"/>
      <c r="O127" s="2"/>
      <c r="P127" s="2"/>
      <c r="Q127" s="2"/>
    </row>
    <row r="128" ht="40" customHeight="1">
      <c r="A128" s="10"/>
      <c r="B128" s="75" t="s">
        <v>207</v>
      </c>
      <c r="C128" s="1"/>
      <c r="D128" s="1"/>
      <c r="E128" s="1"/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>
      <c r="A129" s="10"/>
      <c r="B129" s="41">
        <v>18</v>
      </c>
      <c r="C129" s="42" t="s">
        <v>434</v>
      </c>
      <c r="D129" s="42" t="s">
        <v>7</v>
      </c>
      <c r="E129" s="42" t="s">
        <v>435</v>
      </c>
      <c r="F129" s="42" t="s">
        <v>7</v>
      </c>
      <c r="G129" s="43" t="s">
        <v>126</v>
      </c>
      <c r="H129" s="44">
        <v>5.04</v>
      </c>
      <c r="I129" s="45">
        <v>0</v>
      </c>
      <c r="J129" s="46">
        <f>ROUND(H129*I129,2)</f>
        <v>0</v>
      </c>
      <c r="K129" s="47">
        <v>0.20999999999999999</v>
      </c>
      <c r="L129" s="48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56</v>
      </c>
      <c r="C130" s="1"/>
      <c r="D130" s="1"/>
      <c r="E130" s="50" t="s">
        <v>641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58</v>
      </c>
      <c r="C131" s="1"/>
      <c r="D131" s="1"/>
      <c r="E131" s="50" t="s">
        <v>642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60</v>
      </c>
      <c r="C132" s="1"/>
      <c r="D132" s="1"/>
      <c r="E132" s="50" t="s">
        <v>212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62</v>
      </c>
      <c r="C133" s="52"/>
      <c r="D133" s="52"/>
      <c r="E133" s="53" t="s">
        <v>63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>
      <c r="A134" s="10"/>
      <c r="B134" s="41">
        <v>19</v>
      </c>
      <c r="C134" s="42" t="s">
        <v>447</v>
      </c>
      <c r="D134" s="42" t="s">
        <v>7</v>
      </c>
      <c r="E134" s="42" t="s">
        <v>448</v>
      </c>
      <c r="F134" s="42" t="s">
        <v>7</v>
      </c>
      <c r="G134" s="43" t="s">
        <v>126</v>
      </c>
      <c r="H134" s="55">
        <v>4.7249999999999996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>
      <c r="A135" s="10"/>
      <c r="B135" s="49" t="s">
        <v>56</v>
      </c>
      <c r="C135" s="1"/>
      <c r="D135" s="1"/>
      <c r="E135" s="50" t="s">
        <v>643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>
      <c r="A136" s="10"/>
      <c r="B136" s="49" t="s">
        <v>58</v>
      </c>
      <c r="C136" s="1"/>
      <c r="D136" s="1"/>
      <c r="E136" s="50" t="s">
        <v>644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60</v>
      </c>
      <c r="C137" s="1"/>
      <c r="D137" s="1"/>
      <c r="E137" s="50" t="s">
        <v>217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thickBot="1">
      <c r="A138" s="10"/>
      <c r="B138" s="51" t="s">
        <v>62</v>
      </c>
      <c r="C138" s="52"/>
      <c r="D138" s="52"/>
      <c r="E138" s="53" t="s">
        <v>63</v>
      </c>
      <c r="F138" s="52"/>
      <c r="G138" s="52"/>
      <c r="H138" s="54"/>
      <c r="I138" s="52"/>
      <c r="J138" s="54"/>
      <c r="K138" s="52"/>
      <c r="L138" s="52"/>
      <c r="M138" s="13"/>
      <c r="N138" s="2"/>
      <c r="O138" s="2"/>
      <c r="P138" s="2"/>
      <c r="Q138" s="2"/>
    </row>
    <row r="139" thickTop="1" thickBot="1" ht="25" customHeight="1">
      <c r="A139" s="10"/>
      <c r="B139" s="1"/>
      <c r="C139" s="60">
        <v>4</v>
      </c>
      <c r="D139" s="1"/>
      <c r="E139" s="60" t="s">
        <v>95</v>
      </c>
      <c r="F139" s="1"/>
      <c r="G139" s="61" t="s">
        <v>86</v>
      </c>
      <c r="H139" s="62">
        <f>J129+J134</f>
        <v>0</v>
      </c>
      <c r="I139" s="61" t="s">
        <v>87</v>
      </c>
      <c r="J139" s="63">
        <f>(L139-H139)</f>
        <v>0</v>
      </c>
      <c r="K139" s="61" t="s">
        <v>88</v>
      </c>
      <c r="L139" s="64">
        <f>ROUND((J129+J134)*1.21,2)</f>
        <v>0</v>
      </c>
      <c r="M139" s="13"/>
      <c r="N139" s="2"/>
      <c r="O139" s="2"/>
      <c r="P139" s="2"/>
      <c r="Q139" s="33">
        <f>0+Q129+Q134</f>
        <v>0</v>
      </c>
      <c r="R139" s="9">
        <f>0+R129+R134</f>
        <v>0</v>
      </c>
      <c r="S139" s="65">
        <f>Q139*(1+J139)+R139</f>
        <v>0</v>
      </c>
    </row>
    <row r="140" thickTop="1" thickBot="1" ht="25" customHeight="1">
      <c r="A140" s="10"/>
      <c r="B140" s="66"/>
      <c r="C140" s="66"/>
      <c r="D140" s="66"/>
      <c r="E140" s="66"/>
      <c r="F140" s="66"/>
      <c r="G140" s="67" t="s">
        <v>89</v>
      </c>
      <c r="H140" s="68">
        <f>0+J129+J134</f>
        <v>0</v>
      </c>
      <c r="I140" s="67" t="s">
        <v>90</v>
      </c>
      <c r="J140" s="69">
        <f>0+J139</f>
        <v>0</v>
      </c>
      <c r="K140" s="67" t="s">
        <v>91</v>
      </c>
      <c r="L140" s="70">
        <f>0+L139</f>
        <v>0</v>
      </c>
      <c r="M140" s="13"/>
      <c r="N140" s="2"/>
      <c r="O140" s="2"/>
      <c r="P140" s="2"/>
      <c r="Q140" s="2"/>
    </row>
    <row r="141" ht="40" customHeight="1">
      <c r="A141" s="10"/>
      <c r="B141" s="75" t="s">
        <v>262</v>
      </c>
      <c r="C141" s="1"/>
      <c r="D141" s="1"/>
      <c r="E141" s="1"/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1">
        <v>20</v>
      </c>
      <c r="C142" s="42" t="s">
        <v>585</v>
      </c>
      <c r="D142" s="42" t="s">
        <v>7</v>
      </c>
      <c r="E142" s="42" t="s">
        <v>586</v>
      </c>
      <c r="F142" s="42" t="s">
        <v>7</v>
      </c>
      <c r="G142" s="43" t="s">
        <v>198</v>
      </c>
      <c r="H142" s="44">
        <v>12</v>
      </c>
      <c r="I142" s="45">
        <v>0</v>
      </c>
      <c r="J142" s="46">
        <f>ROUND(H142*I142,2)</f>
        <v>0</v>
      </c>
      <c r="K142" s="47">
        <v>0.20999999999999999</v>
      </c>
      <c r="L142" s="48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56</v>
      </c>
      <c r="C143" s="1"/>
      <c r="D143" s="1"/>
      <c r="E143" s="50" t="s">
        <v>587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58</v>
      </c>
      <c r="C144" s="1"/>
      <c r="D144" s="1"/>
      <c r="E144" s="50" t="s">
        <v>588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60</v>
      </c>
      <c r="C145" s="1"/>
      <c r="D145" s="1"/>
      <c r="E145" s="50" t="s">
        <v>470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>
      <c r="A146" s="10"/>
      <c r="B146" s="51" t="s">
        <v>62</v>
      </c>
      <c r="C146" s="52"/>
      <c r="D146" s="52"/>
      <c r="E146" s="53" t="s">
        <v>63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>
      <c r="A147" s="10"/>
      <c r="B147" s="41">
        <v>21</v>
      </c>
      <c r="C147" s="42" t="s">
        <v>589</v>
      </c>
      <c r="D147" s="42" t="s">
        <v>7</v>
      </c>
      <c r="E147" s="42" t="s">
        <v>590</v>
      </c>
      <c r="F147" s="42" t="s">
        <v>7</v>
      </c>
      <c r="G147" s="43" t="s">
        <v>198</v>
      </c>
      <c r="H147" s="55">
        <v>63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>
      <c r="A148" s="10"/>
      <c r="B148" s="49" t="s">
        <v>56</v>
      </c>
      <c r="C148" s="1"/>
      <c r="D148" s="1"/>
      <c r="E148" s="50" t="s">
        <v>591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>
      <c r="A149" s="10"/>
      <c r="B149" s="49" t="s">
        <v>58</v>
      </c>
      <c r="C149" s="1"/>
      <c r="D149" s="1"/>
      <c r="E149" s="50" t="s">
        <v>615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60</v>
      </c>
      <c r="C150" s="1"/>
      <c r="D150" s="1"/>
      <c r="E150" s="50" t="s">
        <v>470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>
      <c r="A151" s="10"/>
      <c r="B151" s="51" t="s">
        <v>62</v>
      </c>
      <c r="C151" s="52"/>
      <c r="D151" s="52"/>
      <c r="E151" s="53" t="s">
        <v>63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 thickBot="1" ht="25" customHeight="1">
      <c r="A152" s="10"/>
      <c r="B152" s="1"/>
      <c r="C152" s="60">
        <v>8</v>
      </c>
      <c r="D152" s="1"/>
      <c r="E152" s="60" t="s">
        <v>97</v>
      </c>
      <c r="F152" s="1"/>
      <c r="G152" s="61" t="s">
        <v>86</v>
      </c>
      <c r="H152" s="62">
        <f>J142+J147</f>
        <v>0</v>
      </c>
      <c r="I152" s="61" t="s">
        <v>87</v>
      </c>
      <c r="J152" s="63">
        <f>(L152-H152)</f>
        <v>0</v>
      </c>
      <c r="K152" s="61" t="s">
        <v>88</v>
      </c>
      <c r="L152" s="64">
        <f>ROUND((J142+J147)*1.21,2)</f>
        <v>0</v>
      </c>
      <c r="M152" s="13"/>
      <c r="N152" s="2"/>
      <c r="O152" s="2"/>
      <c r="P152" s="2"/>
      <c r="Q152" s="33">
        <f>0+Q142+Q147</f>
        <v>0</v>
      </c>
      <c r="R152" s="9">
        <f>0+R142+R147</f>
        <v>0</v>
      </c>
      <c r="S152" s="65">
        <f>Q152*(1+J152)+R152</f>
        <v>0</v>
      </c>
    </row>
    <row r="153" thickTop="1" thickBot="1" ht="25" customHeight="1">
      <c r="A153" s="10"/>
      <c r="B153" s="66"/>
      <c r="C153" s="66"/>
      <c r="D153" s="66"/>
      <c r="E153" s="66"/>
      <c r="F153" s="66"/>
      <c r="G153" s="67" t="s">
        <v>89</v>
      </c>
      <c r="H153" s="68">
        <f>0+J142+J147</f>
        <v>0</v>
      </c>
      <c r="I153" s="67" t="s">
        <v>90</v>
      </c>
      <c r="J153" s="69">
        <f>0+J152</f>
        <v>0</v>
      </c>
      <c r="K153" s="67" t="s">
        <v>91</v>
      </c>
      <c r="L153" s="70">
        <f>0+L152</f>
        <v>0</v>
      </c>
      <c r="M153" s="13"/>
      <c r="N153" s="2"/>
      <c r="O153" s="2"/>
      <c r="P153" s="2"/>
      <c r="Q153" s="2"/>
    </row>
    <row r="154" ht="40" customHeight="1">
      <c r="A154" s="10"/>
      <c r="B154" s="75" t="s">
        <v>273</v>
      </c>
      <c r="C154" s="1"/>
      <c r="D154" s="1"/>
      <c r="E154" s="1"/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1">
        <v>22</v>
      </c>
      <c r="C155" s="42" t="s">
        <v>480</v>
      </c>
      <c r="D155" s="42" t="s">
        <v>7</v>
      </c>
      <c r="E155" s="42" t="s">
        <v>481</v>
      </c>
      <c r="F155" s="42" t="s">
        <v>7</v>
      </c>
      <c r="G155" s="43" t="s">
        <v>177</v>
      </c>
      <c r="H155" s="44">
        <v>8</v>
      </c>
      <c r="I155" s="45">
        <v>0</v>
      </c>
      <c r="J155" s="46">
        <f>ROUND(H155*I155,2)</f>
        <v>0</v>
      </c>
      <c r="K155" s="47">
        <v>0.20999999999999999</v>
      </c>
      <c r="L155" s="48">
        <f>ROUND(J155*1.21,2)</f>
        <v>0</v>
      </c>
      <c r="M155" s="13"/>
      <c r="N155" s="2"/>
      <c r="O155" s="2"/>
      <c r="P155" s="2"/>
      <c r="Q155" s="33">
        <f>IF(ISNUMBER(K155),IF(H155&gt;0,IF(I155&gt;0,J155,0),0),0)</f>
        <v>0</v>
      </c>
      <c r="R155" s="9">
        <f>IF(ISNUMBER(K155)=FALSE,J155,0)</f>
        <v>0</v>
      </c>
    </row>
    <row r="156">
      <c r="A156" s="10"/>
      <c r="B156" s="49" t="s">
        <v>56</v>
      </c>
      <c r="C156" s="1"/>
      <c r="D156" s="1"/>
      <c r="E156" s="50" t="s">
        <v>593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>
      <c r="A157" s="10"/>
      <c r="B157" s="49" t="s">
        <v>58</v>
      </c>
      <c r="C157" s="1"/>
      <c r="D157" s="1"/>
      <c r="E157" s="50" t="s">
        <v>594</v>
      </c>
      <c r="F157" s="1"/>
      <c r="G157" s="1"/>
      <c r="H157" s="40"/>
      <c r="I157" s="1"/>
      <c r="J157" s="40"/>
      <c r="K157" s="1"/>
      <c r="L157" s="1"/>
      <c r="M157" s="13"/>
      <c r="N157" s="2"/>
      <c r="O157" s="2"/>
      <c r="P157" s="2"/>
      <c r="Q157" s="2"/>
    </row>
    <row r="158">
      <c r="A158" s="10"/>
      <c r="B158" s="49" t="s">
        <v>60</v>
      </c>
      <c r="C158" s="1"/>
      <c r="D158" s="1"/>
      <c r="E158" s="50" t="s">
        <v>484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thickBot="1">
      <c r="A159" s="10"/>
      <c r="B159" s="51" t="s">
        <v>62</v>
      </c>
      <c r="C159" s="52"/>
      <c r="D159" s="52"/>
      <c r="E159" s="53" t="s">
        <v>63</v>
      </c>
      <c r="F159" s="52"/>
      <c r="G159" s="52"/>
      <c r="H159" s="54"/>
      <c r="I159" s="52"/>
      <c r="J159" s="54"/>
      <c r="K159" s="52"/>
      <c r="L159" s="52"/>
      <c r="M159" s="13"/>
      <c r="N159" s="2"/>
      <c r="O159" s="2"/>
      <c r="P159" s="2"/>
      <c r="Q159" s="2"/>
    </row>
    <row r="160" thickTop="1">
      <c r="A160" s="10"/>
      <c r="B160" s="41">
        <v>23</v>
      </c>
      <c r="C160" s="42" t="s">
        <v>485</v>
      </c>
      <c r="D160" s="42" t="s">
        <v>7</v>
      </c>
      <c r="E160" s="42" t="s">
        <v>486</v>
      </c>
      <c r="F160" s="42" t="s">
        <v>7</v>
      </c>
      <c r="G160" s="43" t="s">
        <v>198</v>
      </c>
      <c r="H160" s="55">
        <v>14</v>
      </c>
      <c r="I160" s="56">
        <v>0</v>
      </c>
      <c r="J160" s="57">
        <f>ROUND(H160*I160,2)</f>
        <v>0</v>
      </c>
      <c r="K160" s="58">
        <v>0.20999999999999999</v>
      </c>
      <c r="L160" s="59">
        <f>ROUND(J160*1.21,2)</f>
        <v>0</v>
      </c>
      <c r="M160" s="13"/>
      <c r="N160" s="2"/>
      <c r="O160" s="2"/>
      <c r="P160" s="2"/>
      <c r="Q160" s="33">
        <f>IF(ISNUMBER(K160),IF(H160&gt;0,IF(I160&gt;0,J160,0),0),0)</f>
        <v>0</v>
      </c>
      <c r="R160" s="9">
        <f>IF(ISNUMBER(K160)=FALSE,J160,0)</f>
        <v>0</v>
      </c>
    </row>
    <row r="161">
      <c r="A161" s="10"/>
      <c r="B161" s="49" t="s">
        <v>56</v>
      </c>
      <c r="C161" s="1"/>
      <c r="D161" s="1"/>
      <c r="E161" s="50" t="s">
        <v>593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>
      <c r="A162" s="10"/>
      <c r="B162" s="49" t="s">
        <v>58</v>
      </c>
      <c r="C162" s="1"/>
      <c r="D162" s="1"/>
      <c r="E162" s="50" t="s">
        <v>595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>
      <c r="A163" s="10"/>
      <c r="B163" s="49" t="s">
        <v>60</v>
      </c>
      <c r="C163" s="1"/>
      <c r="D163" s="1"/>
      <c r="E163" s="50" t="s">
        <v>488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thickBot="1">
      <c r="A164" s="10"/>
      <c r="B164" s="51" t="s">
        <v>62</v>
      </c>
      <c r="C164" s="52"/>
      <c r="D164" s="52"/>
      <c r="E164" s="53" t="s">
        <v>63</v>
      </c>
      <c r="F164" s="52"/>
      <c r="G164" s="52"/>
      <c r="H164" s="54"/>
      <c r="I164" s="52"/>
      <c r="J164" s="54"/>
      <c r="K164" s="52"/>
      <c r="L164" s="52"/>
      <c r="M164" s="13"/>
      <c r="N164" s="2"/>
      <c r="O164" s="2"/>
      <c r="P164" s="2"/>
      <c r="Q164" s="2"/>
    </row>
    <row r="165" thickTop="1">
      <c r="A165" s="10"/>
      <c r="B165" s="41">
        <v>24</v>
      </c>
      <c r="C165" s="42" t="s">
        <v>489</v>
      </c>
      <c r="D165" s="42" t="s">
        <v>7</v>
      </c>
      <c r="E165" s="42" t="s">
        <v>490</v>
      </c>
      <c r="F165" s="42" t="s">
        <v>7</v>
      </c>
      <c r="G165" s="43" t="s">
        <v>198</v>
      </c>
      <c r="H165" s="55">
        <v>14</v>
      </c>
      <c r="I165" s="56">
        <v>0</v>
      </c>
      <c r="J165" s="57">
        <f>ROUND(H165*I165,2)</f>
        <v>0</v>
      </c>
      <c r="K165" s="58">
        <v>0.20999999999999999</v>
      </c>
      <c r="L165" s="59">
        <f>ROUND(J165*1.21,2)</f>
        <v>0</v>
      </c>
      <c r="M165" s="13"/>
      <c r="N165" s="2"/>
      <c r="O165" s="2"/>
      <c r="P165" s="2"/>
      <c r="Q165" s="33">
        <f>IF(ISNUMBER(K165),IF(H165&gt;0,IF(I165&gt;0,J165,0),0),0)</f>
        <v>0</v>
      </c>
      <c r="R165" s="9">
        <f>IF(ISNUMBER(K165)=FALSE,J165,0)</f>
        <v>0</v>
      </c>
    </row>
    <row r="166">
      <c r="A166" s="10"/>
      <c r="B166" s="49" t="s">
        <v>56</v>
      </c>
      <c r="C166" s="1"/>
      <c r="D166" s="1"/>
      <c r="E166" s="50" t="s">
        <v>593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58</v>
      </c>
      <c r="C167" s="1"/>
      <c r="D167" s="1"/>
      <c r="E167" s="50" t="s">
        <v>7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>
      <c r="A168" s="10"/>
      <c r="B168" s="49" t="s">
        <v>60</v>
      </c>
      <c r="C168" s="1"/>
      <c r="D168" s="1"/>
      <c r="E168" s="50" t="s">
        <v>484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thickBot="1">
      <c r="A169" s="10"/>
      <c r="B169" s="51" t="s">
        <v>62</v>
      </c>
      <c r="C169" s="52"/>
      <c r="D169" s="52"/>
      <c r="E169" s="53" t="s">
        <v>63</v>
      </c>
      <c r="F169" s="52"/>
      <c r="G169" s="52"/>
      <c r="H169" s="54"/>
      <c r="I169" s="52"/>
      <c r="J169" s="54"/>
      <c r="K169" s="52"/>
      <c r="L169" s="52"/>
      <c r="M169" s="13"/>
      <c r="N169" s="2"/>
      <c r="O169" s="2"/>
      <c r="P169" s="2"/>
      <c r="Q169" s="2"/>
    </row>
    <row r="170" thickTop="1">
      <c r="A170" s="10"/>
      <c r="B170" s="41">
        <v>25</v>
      </c>
      <c r="C170" s="42" t="s">
        <v>596</v>
      </c>
      <c r="D170" s="42"/>
      <c r="E170" s="42" t="s">
        <v>597</v>
      </c>
      <c r="F170" s="42" t="s">
        <v>7</v>
      </c>
      <c r="G170" s="43" t="s">
        <v>198</v>
      </c>
      <c r="H170" s="55">
        <v>63</v>
      </c>
      <c r="I170" s="56">
        <v>0</v>
      </c>
      <c r="J170" s="57">
        <f>ROUND(H170*I170,2)</f>
        <v>0</v>
      </c>
      <c r="K170" s="58">
        <v>0.20999999999999999</v>
      </c>
      <c r="L170" s="59">
        <f>ROUND(J170*1.21,2)</f>
        <v>0</v>
      </c>
      <c r="M170" s="13"/>
      <c r="N170" s="2"/>
      <c r="O170" s="2"/>
      <c r="P170" s="2"/>
      <c r="Q170" s="33">
        <f>IF(ISNUMBER(K170),IF(H170&gt;0,IF(I170&gt;0,J170,0),0),0)</f>
        <v>0</v>
      </c>
      <c r="R170" s="9">
        <f>IF(ISNUMBER(K170)=FALSE,J170,0)</f>
        <v>0</v>
      </c>
    </row>
    <row r="171">
      <c r="A171" s="10"/>
      <c r="B171" s="49" t="s">
        <v>56</v>
      </c>
      <c r="C171" s="1"/>
      <c r="D171" s="1"/>
      <c r="E171" s="50" t="s">
        <v>598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58</v>
      </c>
      <c r="C172" s="1"/>
      <c r="D172" s="1"/>
      <c r="E172" s="50" t="s">
        <v>615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60</v>
      </c>
      <c r="C173" s="1"/>
      <c r="D173" s="1"/>
      <c r="E173" s="50" t="s">
        <v>488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thickBot="1">
      <c r="A174" s="10"/>
      <c r="B174" s="51" t="s">
        <v>62</v>
      </c>
      <c r="C174" s="52"/>
      <c r="D174" s="52"/>
      <c r="E174" s="53" t="s">
        <v>63</v>
      </c>
      <c r="F174" s="52"/>
      <c r="G174" s="52"/>
      <c r="H174" s="54"/>
      <c r="I174" s="52"/>
      <c r="J174" s="54"/>
      <c r="K174" s="52"/>
      <c r="L174" s="52"/>
      <c r="M174" s="13"/>
      <c r="N174" s="2"/>
      <c r="O174" s="2"/>
      <c r="P174" s="2"/>
      <c r="Q174" s="2"/>
    </row>
    <row r="175" thickTop="1">
      <c r="A175" s="10"/>
      <c r="B175" s="41">
        <v>26</v>
      </c>
      <c r="C175" s="42" t="s">
        <v>599</v>
      </c>
      <c r="D175" s="42" t="s">
        <v>7</v>
      </c>
      <c r="E175" s="42" t="s">
        <v>600</v>
      </c>
      <c r="F175" s="42" t="s">
        <v>7</v>
      </c>
      <c r="G175" s="43" t="s">
        <v>126</v>
      </c>
      <c r="H175" s="55">
        <v>1.1699999999999999</v>
      </c>
      <c r="I175" s="56">
        <v>0</v>
      </c>
      <c r="J175" s="57">
        <f>ROUND(H175*I175,2)</f>
        <v>0</v>
      </c>
      <c r="K175" s="58">
        <v>0.20999999999999999</v>
      </c>
      <c r="L175" s="59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56</v>
      </c>
      <c r="C176" s="1"/>
      <c r="D176" s="1"/>
      <c r="E176" s="50" t="s">
        <v>601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58</v>
      </c>
      <c r="C177" s="1"/>
      <c r="D177" s="1"/>
      <c r="E177" s="50" t="s">
        <v>645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60</v>
      </c>
      <c r="C178" s="1"/>
      <c r="D178" s="1"/>
      <c r="E178" s="50" t="s">
        <v>603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thickBot="1">
      <c r="A179" s="10"/>
      <c r="B179" s="51" t="s">
        <v>62</v>
      </c>
      <c r="C179" s="52"/>
      <c r="D179" s="52"/>
      <c r="E179" s="53" t="s">
        <v>63</v>
      </c>
      <c r="F179" s="52"/>
      <c r="G179" s="52"/>
      <c r="H179" s="54"/>
      <c r="I179" s="52"/>
      <c r="J179" s="54"/>
      <c r="K179" s="52"/>
      <c r="L179" s="52"/>
      <c r="M179" s="13"/>
      <c r="N179" s="2"/>
      <c r="O179" s="2"/>
      <c r="P179" s="2"/>
      <c r="Q179" s="2"/>
    </row>
    <row r="180" thickTop="1" thickBot="1" ht="25" customHeight="1">
      <c r="A180" s="10"/>
      <c r="B180" s="1"/>
      <c r="C180" s="60">
        <v>9</v>
      </c>
      <c r="D180" s="1"/>
      <c r="E180" s="60" t="s">
        <v>98</v>
      </c>
      <c r="F180" s="1"/>
      <c r="G180" s="61" t="s">
        <v>86</v>
      </c>
      <c r="H180" s="62">
        <f>J155+J160+J165+J170+J175</f>
        <v>0</v>
      </c>
      <c r="I180" s="61" t="s">
        <v>87</v>
      </c>
      <c r="J180" s="63">
        <f>(L180-H180)</f>
        <v>0</v>
      </c>
      <c r="K180" s="61" t="s">
        <v>88</v>
      </c>
      <c r="L180" s="64">
        <f>ROUND((J155+J160+J165+J170+J175)*1.21,2)</f>
        <v>0</v>
      </c>
      <c r="M180" s="13"/>
      <c r="N180" s="2"/>
      <c r="O180" s="2"/>
      <c r="P180" s="2"/>
      <c r="Q180" s="33">
        <f>0+Q155+Q160+Q165+Q170+Q175</f>
        <v>0</v>
      </c>
      <c r="R180" s="9">
        <f>0+R155+R160+R165+R170+R175</f>
        <v>0</v>
      </c>
      <c r="S180" s="65">
        <f>Q180*(1+J180)+R180</f>
        <v>0</v>
      </c>
    </row>
    <row r="181" thickTop="1" thickBot="1" ht="25" customHeight="1">
      <c r="A181" s="10"/>
      <c r="B181" s="66"/>
      <c r="C181" s="66"/>
      <c r="D181" s="66"/>
      <c r="E181" s="66"/>
      <c r="F181" s="66"/>
      <c r="G181" s="67" t="s">
        <v>89</v>
      </c>
      <c r="H181" s="68">
        <f>0+J155+J160+J165+J170+J175</f>
        <v>0</v>
      </c>
      <c r="I181" s="67" t="s">
        <v>90</v>
      </c>
      <c r="J181" s="69">
        <f>0+J180</f>
        <v>0</v>
      </c>
      <c r="K181" s="67" t="s">
        <v>91</v>
      </c>
      <c r="L181" s="70">
        <f>0+L180</f>
        <v>0</v>
      </c>
      <c r="M181" s="13"/>
      <c r="N181" s="2"/>
      <c r="O181" s="2"/>
      <c r="P181" s="2"/>
      <c r="Q181" s="2"/>
    </row>
    <row r="182">
      <c r="A182" s="14"/>
      <c r="B182" s="4"/>
      <c r="C182" s="4"/>
      <c r="D182" s="4"/>
      <c r="E182" s="4"/>
      <c r="F182" s="4"/>
      <c r="G182" s="4"/>
      <c r="H182" s="71"/>
      <c r="I182" s="4"/>
      <c r="J182" s="71"/>
      <c r="K182" s="4"/>
      <c r="L182" s="4"/>
      <c r="M182" s="15"/>
      <c r="N182" s="2"/>
      <c r="O182" s="2"/>
      <c r="P182" s="2"/>
      <c r="Q182" s="2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2"/>
      <c r="P183" s="2"/>
      <c r="Q183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43:D43"/>
    <mergeCell ref="B44:D44"/>
    <mergeCell ref="B45:D45"/>
    <mergeCell ref="B46:D46"/>
    <mergeCell ref="B49:L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5:L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8:L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1:L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54:L154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2025-10-01T07:47:21Z</dcterms:modified>
</cp:coreProperties>
</file>